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engtwo\Żabka Polska\Investor Relations - Repository\Raportowanie kwartalne\Q3 2025\publikacja Q3 final\"/>
    </mc:Choice>
  </mc:AlternateContent>
  <xr:revisionPtr revIDLastSave="0" documentId="8_{CF8B9EB4-E80F-4987-B58A-6321F8FE7BA9}" xr6:coauthVersionLast="47" xr6:coauthVersionMax="47" xr10:uidLastSave="{00000000-0000-0000-0000-000000000000}"/>
  <bookViews>
    <workbookView xWindow="-108" yWindow="-108" windowWidth="23256" windowHeight="13896" activeTab="2" xr2:uid="{9E348828-0A0D-4D02-BEF3-11A628F3E363}"/>
  </bookViews>
  <sheets>
    <sheet name="Disclaimer" sheetId="1" r:id="rId1"/>
    <sheet name="KPIs" sheetId="8" r:id="rId2"/>
    <sheet name="Segments" sheetId="6" r:id="rId3"/>
    <sheet name="Leverage" sheetId="7" r:id="rId4"/>
    <sheet name="Reconcilations" sheetId="10" r:id="rId5"/>
    <sheet name="FCF" sheetId="9" r:id="rId6"/>
    <sheet name="Cash Flow" sheetId="22" r:id="rId7"/>
    <sheet name="PnL" sheetId="23" r:id="rId8"/>
    <sheet name="Balance Sheet" sheetId="24" r:id="rId9"/>
  </sheets>
  <definedNames>
    <definedName name="_xlnm.Print_Area" localSheetId="8">'Balance Sheet'!$A$1:$L$72</definedName>
    <definedName name="_xlnm.Print_Area" localSheetId="6">'Cash Flow'!$A$1:$P$64</definedName>
    <definedName name="_xlnm.Print_Area" localSheetId="5">FCF!$A$1:$S$22</definedName>
    <definedName name="_xlnm.Print_Area" localSheetId="1">KPIs!$A$1:$N$32</definedName>
    <definedName name="_xlnm.Print_Area" localSheetId="3">Leverage!$A$1:$P$23</definedName>
    <definedName name="_xlnm.Print_Area" localSheetId="7">PnL!$A$1:$T$34</definedName>
    <definedName name="_xlnm.Print_Area" localSheetId="4">Reconcilations!$A$1:$N$23</definedName>
    <definedName name="_xlnm.Print_Area" localSheetId="2">Segments!$A$1:$S$45</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8" l="1"/>
  <c r="Q23" i="8"/>
  <c r="Q24" i="8"/>
  <c r="Q25" i="8" s="1"/>
  <c r="Q22" i="8"/>
  <c r="Q20" i="8"/>
  <c r="Q19" i="8"/>
  <c r="Q14" i="8"/>
  <c r="Q11" i="8"/>
  <c r="O59" i="22"/>
  <c r="R20" i="6"/>
  <c r="R15" i="10"/>
  <c r="P15" i="23" l="1"/>
  <c r="N17" i="9"/>
  <c r="G17" i="9"/>
  <c r="Q11" i="9"/>
  <c r="N11" i="9"/>
  <c r="O11" i="9"/>
  <c r="N60" i="22"/>
  <c r="N59" i="22"/>
  <c r="L30" i="8" l="1"/>
  <c r="K30" i="8"/>
  <c r="J30" i="8"/>
  <c r="I30" i="8"/>
  <c r="H30" i="8"/>
  <c r="G30" i="8"/>
  <c r="F30" i="8"/>
  <c r="Q30" i="8" s="1"/>
  <c r="G11" i="23"/>
  <c r="H11" i="23"/>
  <c r="I11" i="23"/>
  <c r="J11" i="23"/>
  <c r="K11" i="23"/>
  <c r="L11" i="23"/>
  <c r="M11" i="23"/>
  <c r="L22" i="10"/>
  <c r="L26" i="10" s="1"/>
  <c r="L28" i="10" s="1"/>
  <c r="L19" i="10"/>
  <c r="L11" i="10"/>
  <c r="L17" i="9"/>
  <c r="L13" i="9"/>
  <c r="L33" i="6"/>
  <c r="L38" i="6" s="1"/>
  <c r="L22" i="6"/>
  <c r="L27" i="6" s="1"/>
  <c r="P11" i="23" l="1"/>
  <c r="R11" i="23"/>
  <c r="S11" i="23"/>
  <c r="O11" i="23"/>
  <c r="L31" i="8"/>
  <c r="L29" i="8"/>
  <c r="R29" i="8" s="1"/>
  <c r="L28" i="8"/>
  <c r="R28" i="8" l="1"/>
  <c r="O28" i="8"/>
  <c r="L13" i="8"/>
  <c r="L23" i="8" l="1"/>
  <c r="L25" i="8" l="1"/>
  <c r="S12" i="23" l="1"/>
  <c r="O14" i="22"/>
  <c r="O56" i="22"/>
  <c r="O55" i="22"/>
  <c r="P12" i="23"/>
  <c r="O30" i="8"/>
  <c r="O29" i="8"/>
  <c r="O24" i="8"/>
  <c r="O22" i="8"/>
  <c r="O20" i="8"/>
  <c r="O19" i="8"/>
  <c r="R30" i="8"/>
  <c r="R24" i="8"/>
  <c r="R22" i="8"/>
  <c r="R20" i="8"/>
  <c r="R19" i="8"/>
  <c r="R14" i="8"/>
  <c r="O14" i="8" s="1"/>
  <c r="R13" i="8"/>
  <c r="O13" i="8" s="1"/>
  <c r="R11" i="8"/>
  <c r="R37" i="6"/>
  <c r="Q37" i="6"/>
  <c r="R36" i="6"/>
  <c r="Q36" i="6"/>
  <c r="R35" i="6"/>
  <c r="Q35" i="6"/>
  <c r="R34" i="6"/>
  <c r="Q34" i="6"/>
  <c r="R32" i="6"/>
  <c r="Q32" i="6"/>
  <c r="R31" i="6"/>
  <c r="Q31" i="6"/>
  <c r="R30" i="6"/>
  <c r="Q30" i="6"/>
  <c r="R26" i="6"/>
  <c r="Q26" i="6"/>
  <c r="R25" i="6"/>
  <c r="Q25" i="6"/>
  <c r="R24" i="6"/>
  <c r="Q24" i="6"/>
  <c r="R23" i="6"/>
  <c r="Q23" i="6"/>
  <c r="R21" i="6"/>
  <c r="Q21" i="6"/>
  <c r="Q20" i="6"/>
  <c r="R19" i="6"/>
  <c r="Q19" i="6"/>
  <c r="R16" i="6"/>
  <c r="Q16" i="6"/>
  <c r="R15" i="6"/>
  <c r="Q15" i="6"/>
  <c r="R14" i="6"/>
  <c r="Q14" i="6"/>
  <c r="R13" i="6"/>
  <c r="Q13" i="6"/>
  <c r="O37" i="6"/>
  <c r="O36" i="6"/>
  <c r="O35" i="6"/>
  <c r="O34" i="6"/>
  <c r="O32" i="6"/>
  <c r="O31" i="6"/>
  <c r="O30" i="6"/>
  <c r="O26" i="6"/>
  <c r="O25" i="6"/>
  <c r="O24" i="6"/>
  <c r="O23" i="6"/>
  <c r="O21" i="6"/>
  <c r="O20" i="6"/>
  <c r="O19" i="6"/>
  <c r="O16" i="6"/>
  <c r="O15" i="6"/>
  <c r="O14" i="6"/>
  <c r="O13" i="6"/>
  <c r="O11" i="6"/>
  <c r="R28" i="10"/>
  <c r="R25" i="10"/>
  <c r="R24" i="10"/>
  <c r="R23" i="10"/>
  <c r="R18" i="10"/>
  <c r="R17" i="10"/>
  <c r="R16" i="10"/>
  <c r="R14" i="10"/>
  <c r="R13" i="10"/>
  <c r="R12" i="10"/>
  <c r="Q28" i="10"/>
  <c r="Q25" i="10"/>
  <c r="Q24" i="10"/>
  <c r="Q23" i="10"/>
  <c r="Q18" i="10"/>
  <c r="Q17" i="10"/>
  <c r="Q16" i="10"/>
  <c r="Q15" i="10"/>
  <c r="Q14" i="10"/>
  <c r="Q13" i="10"/>
  <c r="Q12" i="10"/>
  <c r="O28" i="10"/>
  <c r="O25" i="10"/>
  <c r="O24" i="10"/>
  <c r="O23" i="10"/>
  <c r="O18" i="10"/>
  <c r="O17" i="10"/>
  <c r="O16" i="10"/>
  <c r="O15" i="10"/>
  <c r="O14" i="10"/>
  <c r="O13" i="10"/>
  <c r="O12" i="10"/>
  <c r="R17" i="9"/>
  <c r="R16" i="9"/>
  <c r="R15" i="9"/>
  <c r="R14" i="9"/>
  <c r="R13" i="9"/>
  <c r="R12" i="9"/>
  <c r="R11" i="9"/>
  <c r="Q17" i="9"/>
  <c r="Q16" i="9"/>
  <c r="Q15" i="9"/>
  <c r="Q14" i="9"/>
  <c r="Q13" i="9"/>
  <c r="Q12" i="9"/>
  <c r="O17" i="9"/>
  <c r="O16" i="9"/>
  <c r="O15" i="9"/>
  <c r="O14" i="9"/>
  <c r="O13" i="9"/>
  <c r="O12" i="9"/>
  <c r="O60" i="22"/>
  <c r="O58" i="22" s="1"/>
  <c r="O54" i="22"/>
  <c r="O53" i="22"/>
  <c r="O52" i="22"/>
  <c r="O51" i="22"/>
  <c r="O50" i="22"/>
  <c r="O49" i="22"/>
  <c r="O48" i="22"/>
  <c r="O46" i="22"/>
  <c r="O45" i="22"/>
  <c r="O44" i="22"/>
  <c r="O43" i="22"/>
  <c r="O42" i="22"/>
  <c r="O41" i="22"/>
  <c r="O40" i="22"/>
  <c r="O39" i="22"/>
  <c r="O38" i="22"/>
  <c r="O37" i="22"/>
  <c r="O34" i="22"/>
  <c r="O33" i="22"/>
  <c r="O32" i="22"/>
  <c r="O31" i="22"/>
  <c r="O30" i="22"/>
  <c r="O29" i="22"/>
  <c r="O28" i="22"/>
  <c r="O27" i="22"/>
  <c r="O26" i="22"/>
  <c r="O25" i="22"/>
  <c r="O24" i="22"/>
  <c r="O23" i="22"/>
  <c r="O22" i="22"/>
  <c r="O21" i="22"/>
  <c r="O20" i="22"/>
  <c r="O19" i="22"/>
  <c r="O18" i="22"/>
  <c r="O17" i="22"/>
  <c r="O16" i="22"/>
  <c r="O15" i="22"/>
  <c r="O12" i="22"/>
  <c r="S29" i="23"/>
  <c r="R29" i="23"/>
  <c r="S28" i="23"/>
  <c r="R28" i="23"/>
  <c r="S27" i="23"/>
  <c r="R27" i="23"/>
  <c r="S26" i="23"/>
  <c r="R26" i="23"/>
  <c r="S25" i="23"/>
  <c r="R25" i="23"/>
  <c r="S24" i="23"/>
  <c r="R24" i="23"/>
  <c r="S23" i="23"/>
  <c r="R23" i="23"/>
  <c r="S22" i="23"/>
  <c r="R22" i="23"/>
  <c r="S21" i="23"/>
  <c r="R21" i="23"/>
  <c r="S20" i="23"/>
  <c r="R20" i="23"/>
  <c r="S19" i="23"/>
  <c r="R19" i="23"/>
  <c r="S18" i="23"/>
  <c r="R18" i="23"/>
  <c r="S17" i="23"/>
  <c r="R17" i="23"/>
  <c r="S16" i="23"/>
  <c r="R16" i="23"/>
  <c r="S15" i="23"/>
  <c r="R15" i="23"/>
  <c r="S14" i="23"/>
  <c r="R14" i="23"/>
  <c r="S13" i="23"/>
  <c r="R13" i="23"/>
  <c r="R12" i="23"/>
  <c r="P29" i="23"/>
  <c r="P28" i="23"/>
  <c r="P27" i="23"/>
  <c r="P26" i="23"/>
  <c r="P25" i="23"/>
  <c r="P24" i="23"/>
  <c r="P23" i="23"/>
  <c r="P22" i="23"/>
  <c r="P21" i="23"/>
  <c r="P20" i="23"/>
  <c r="P19" i="23"/>
  <c r="P18" i="23"/>
  <c r="P17" i="23"/>
  <c r="P16" i="23"/>
  <c r="P14" i="23"/>
  <c r="P13" i="23"/>
  <c r="O29" i="23"/>
  <c r="O28" i="23"/>
  <c r="O27" i="23"/>
  <c r="O26" i="23"/>
  <c r="O25" i="23"/>
  <c r="O24" i="23"/>
  <c r="O23" i="23"/>
  <c r="O22" i="23"/>
  <c r="O21" i="23"/>
  <c r="O20" i="23"/>
  <c r="O19" i="23"/>
  <c r="O18" i="23"/>
  <c r="O17" i="23"/>
  <c r="O16" i="23"/>
  <c r="O15" i="23"/>
  <c r="O14" i="23"/>
  <c r="O13" i="23"/>
  <c r="O12" i="23"/>
  <c r="I33" i="6"/>
  <c r="H33" i="6"/>
  <c r="K33" i="6"/>
  <c r="K38" i="6" s="1"/>
  <c r="K22" i="6"/>
  <c r="K27" i="6" s="1"/>
  <c r="G33" i="6"/>
  <c r="G38" i="6" s="1"/>
  <c r="J11" i="6"/>
  <c r="R11" i="6" s="1"/>
  <c r="I11" i="6"/>
  <c r="H11" i="6"/>
  <c r="G11" i="6"/>
  <c r="F11" i="6"/>
  <c r="Q11" i="6" s="1"/>
  <c r="K27" i="10"/>
  <c r="J27" i="10"/>
  <c r="I27" i="10"/>
  <c r="H27" i="10"/>
  <c r="G27" i="10"/>
  <c r="F27" i="10"/>
  <c r="K22" i="10"/>
  <c r="K26" i="10" s="1"/>
  <c r="H11" i="10"/>
  <c r="J11" i="10"/>
  <c r="F11" i="10"/>
  <c r="K19" i="10"/>
  <c r="J19" i="10"/>
  <c r="I19" i="10"/>
  <c r="H19" i="10"/>
  <c r="G19" i="10"/>
  <c r="F19" i="10"/>
  <c r="N15" i="9"/>
  <c r="K28" i="8"/>
  <c r="K29" i="8"/>
  <c r="H13" i="9"/>
  <c r="H17" i="9" s="1"/>
  <c r="H31" i="8" s="1"/>
  <c r="K13" i="9"/>
  <c r="I13" i="9"/>
  <c r="G13" i="9"/>
  <c r="K25" i="8"/>
  <c r="K23" i="8"/>
  <c r="R27" i="10" l="1"/>
  <c r="Q19" i="10"/>
  <c r="O27" i="10"/>
  <c r="O19" i="10"/>
  <c r="R19" i="10"/>
  <c r="Q27" i="10"/>
  <c r="K29" i="10"/>
  <c r="I17" i="9"/>
  <c r="I31" i="8" s="1"/>
  <c r="K17" i="9"/>
  <c r="K31" i="8" s="1"/>
  <c r="G31" i="8"/>
  <c r="K13" i="8"/>
  <c r="K11" i="10" l="1"/>
  <c r="R11" i="10" s="1"/>
  <c r="I11" i="10"/>
  <c r="G11" i="10"/>
  <c r="Q11" i="10" s="1"/>
  <c r="O11" i="10" l="1"/>
  <c r="J33" i="6"/>
  <c r="F33" i="6"/>
  <c r="J22" i="6"/>
  <c r="I22" i="6"/>
  <c r="H22" i="6"/>
  <c r="G22" i="6"/>
  <c r="G27" i="6" s="1"/>
  <c r="F22" i="6"/>
  <c r="J28" i="8"/>
  <c r="I28" i="8"/>
  <c r="N28" i="8" s="1"/>
  <c r="H28" i="8"/>
  <c r="Q28" i="8" s="1"/>
  <c r="G28" i="8"/>
  <c r="F28" i="8"/>
  <c r="J13" i="8"/>
  <c r="J22" i="10"/>
  <c r="R22" i="10" s="1"/>
  <c r="I22" i="10"/>
  <c r="H22" i="10"/>
  <c r="G22" i="10"/>
  <c r="G26" i="10" s="1"/>
  <c r="G29" i="10" s="1"/>
  <c r="F22" i="10"/>
  <c r="O22" i="10" l="1"/>
  <c r="J27" i="6"/>
  <c r="R27" i="6" s="1"/>
  <c r="R22" i="6"/>
  <c r="F38" i="6"/>
  <c r="Q33" i="6"/>
  <c r="R33" i="6"/>
  <c r="O33" i="6"/>
  <c r="F27" i="6"/>
  <c r="Q22" i="6"/>
  <c r="I27" i="6"/>
  <c r="O22" i="6"/>
  <c r="Q22" i="10"/>
  <c r="J38" i="6"/>
  <c r="R38" i="6" s="1"/>
  <c r="H27" i="6"/>
  <c r="I26" i="10"/>
  <c r="H26" i="10"/>
  <c r="J29" i="8"/>
  <c r="I29" i="8"/>
  <c r="H29" i="8"/>
  <c r="Q29" i="8" s="1"/>
  <c r="G29" i="8"/>
  <c r="F29" i="8"/>
  <c r="J25" i="8"/>
  <c r="I25" i="8"/>
  <c r="H25" i="8"/>
  <c r="G25" i="8"/>
  <c r="F25" i="8"/>
  <c r="J23" i="8"/>
  <c r="I23" i="8"/>
  <c r="H23" i="8"/>
  <c r="G23" i="8"/>
  <c r="F23" i="8"/>
  <c r="O27" i="6" l="1"/>
  <c r="Q27" i="6"/>
  <c r="I29" i="10"/>
  <c r="H29" i="10"/>
  <c r="F13" i="8"/>
  <c r="I13" i="8"/>
  <c r="H13" i="8"/>
  <c r="Q13" i="8" s="1"/>
  <c r="G13" i="8"/>
  <c r="N28" i="10" l="1"/>
  <c r="J26" i="10"/>
  <c r="F26" i="10"/>
  <c r="Q26" i="10" s="1"/>
  <c r="N27" i="10"/>
  <c r="N25" i="10"/>
  <c r="N24" i="10"/>
  <c r="N23" i="10"/>
  <c r="N13" i="10"/>
  <c r="N14" i="10"/>
  <c r="N15" i="10"/>
  <c r="N16" i="10"/>
  <c r="N17" i="10"/>
  <c r="N18" i="10"/>
  <c r="N12" i="10"/>
  <c r="F13" i="9"/>
  <c r="N16" i="9"/>
  <c r="N14" i="9"/>
  <c r="N12" i="9"/>
  <c r="N20" i="8"/>
  <c r="R26" i="10" l="1"/>
  <c r="O26" i="10"/>
  <c r="N13" i="9"/>
  <c r="F29" i="10"/>
  <c r="Q29" i="10" s="1"/>
  <c r="J29" i="10"/>
  <c r="R29" i="10" s="1"/>
  <c r="N26" i="10"/>
  <c r="N29" i="10" s="1"/>
  <c r="N22" i="10"/>
  <c r="N19" i="10"/>
  <c r="F17" i="9"/>
  <c r="J13" i="9"/>
  <c r="O29" i="10" l="1"/>
  <c r="F31" i="8"/>
  <c r="Q31" i="8" s="1"/>
  <c r="N11" i="10"/>
  <c r="J17" i="9"/>
  <c r="J31" i="8" s="1"/>
  <c r="R31" i="8" l="1"/>
  <c r="O31" i="8"/>
  <c r="N19" i="6"/>
  <c r="N27" i="6" l="1"/>
  <c r="N26" i="6"/>
  <c r="N25" i="6"/>
  <c r="N24" i="6"/>
  <c r="N23" i="6"/>
  <c r="N22" i="6"/>
  <c r="N21" i="6"/>
  <c r="N20" i="6"/>
  <c r="N16" i="6"/>
  <c r="N15" i="6"/>
  <c r="N14" i="6"/>
  <c r="N13" i="6"/>
  <c r="N31" i="8"/>
  <c r="N30" i="8"/>
  <c r="N29" i="8"/>
  <c r="N24" i="8"/>
  <c r="N22" i="8"/>
  <c r="N19" i="8"/>
  <c r="N14" i="8"/>
  <c r="N13" i="8"/>
  <c r="N11" i="8"/>
  <c r="R23" i="8" l="1"/>
  <c r="N23" i="8"/>
  <c r="N25" i="8"/>
  <c r="R25" i="8"/>
  <c r="O23" i="8" l="1"/>
  <c r="O25" i="8"/>
  <c r="N11" i="6" l="1"/>
  <c r="N35" i="6" l="1"/>
  <c r="N34" i="6"/>
  <c r="N30" i="6"/>
  <c r="N36" i="6"/>
  <c r="I38" i="6"/>
  <c r="O38" i="6" s="1"/>
  <c r="N37" i="6"/>
  <c r="N31" i="6" l="1"/>
  <c r="N32" i="6"/>
  <c r="H38" i="6" l="1"/>
  <c r="Q38" i="6" s="1"/>
  <c r="N33" i="6"/>
  <c r="N38" i="6" l="1"/>
</calcChain>
</file>

<file path=xl/sharedStrings.xml><?xml version="1.0" encoding="utf-8"?>
<sst xmlns="http://schemas.openxmlformats.org/spreadsheetml/2006/main" count="503" uniqueCount="343">
  <si>
    <t>Zabka Group in numbers</t>
  </si>
  <si>
    <t xml:space="preserve">This file has been prepared by Zabka Group SA,  (the “Company”). The information contained in this document is for information purposes only. This document does not constitute or form part of financial statements. Financial data are presented on a consolidated basis in PLN rounded to the nearest million (unless otherwise stated).
In case of discrepancies between this document and financial results reported by the Company, the latter shall prevail. </t>
  </si>
  <si>
    <t>Niniejszy dokument został przygotowany przez Zabka Group SA („Spółka”) wyłącznie w celach informacyjnych. Nie stanowi on ani części, ani całości sprawozdania finansowego. Dane finansowe przedstawiono na bazie skonsolidowanej, w mln PLN, zaokrąglone do pełnych milionów (o ile nie wskazano inaczej).
W przypadku rozbieżności pomiędzy niniejszym dokumentem a oficjalnymi wynikami finansowymi raportowanymi przez Spółkę, wiążąca pozostaje wersja raportowana.</t>
  </si>
  <si>
    <t>Q1 2024</t>
  </si>
  <si>
    <t>Q2 2024</t>
  </si>
  <si>
    <t>Q3 2024</t>
  </si>
  <si>
    <t>Q4 2024</t>
  </si>
  <si>
    <t>Q1 2025</t>
  </si>
  <si>
    <t>Q2 2025</t>
  </si>
  <si>
    <t>Q3 2025</t>
  </si>
  <si>
    <t>FY 2024</t>
  </si>
  <si>
    <t>YTD 2025</t>
  </si>
  <si>
    <t>LTM</t>
  </si>
  <si>
    <t>Number of stores (EoP)</t>
  </si>
  <si>
    <t>Liczba sklepów (EoP)</t>
  </si>
  <si>
    <t>out of which:</t>
  </si>
  <si>
    <t>z czego:</t>
  </si>
  <si>
    <t>Poland</t>
  </si>
  <si>
    <t>Polska</t>
  </si>
  <si>
    <t>Romania</t>
  </si>
  <si>
    <t>Rumunia</t>
  </si>
  <si>
    <t>Like-for-Like (%)</t>
  </si>
  <si>
    <t>Wzrost sprzedaży porównywalnej (LfL) (%)</t>
  </si>
  <si>
    <t>Sales to End Customers (PLNm)</t>
  </si>
  <si>
    <t>Sprzedaż do klienta końcowego (PLN mln)</t>
  </si>
  <si>
    <t>Franchisee Margin (PLNm)</t>
  </si>
  <si>
    <t xml:space="preserve">Marża franczyzobiorców (mln PLN) </t>
  </si>
  <si>
    <t>Franchisee Margin (%) of STEC at Żabka Polska stores</t>
  </si>
  <si>
    <t xml:space="preserve">Marża franczyzobiorców (%) w stosunku do STEC </t>
  </si>
  <si>
    <t>Adjusted EBITDA (PLNm)</t>
  </si>
  <si>
    <t>Skorygowany wynik EBITDA1 (mln PLN)</t>
  </si>
  <si>
    <t xml:space="preserve">Adjusted EBITDA margin (%) </t>
  </si>
  <si>
    <t>Marża skorygowanego wyniku EBITDA (%) </t>
  </si>
  <si>
    <t>Adjusted net profit/(net loss)</t>
  </si>
  <si>
    <t>Marża skorygowanego zysku netto (%)</t>
  </si>
  <si>
    <t>Adjusted net profit/(net loss) margin (%)</t>
  </si>
  <si>
    <t>Net debt (excluding Leases) / LTM Adj. EBITDA post rent (x)</t>
  </si>
  <si>
    <t>Zadłużenie netto (z wyłączeniem zobowiązań z tyt. leasingu) / skorygowany wynik EBITDA (po uwzględnieniu czynszów z tyt. najmu) (x)</t>
  </si>
  <si>
    <t>Net debt (including Leases) / LTM Adj. EBITDA (x)</t>
  </si>
  <si>
    <t>Zadłużenie netto (z uwzględnieniem zobowiązań z tyt. leasingu) / skorygowany wynik EBITDA (x)</t>
  </si>
  <si>
    <t xml:space="preserve">Nakłady inwestycyjne (mln PLN </t>
  </si>
  <si>
    <t>Free Cash Flow (PLNm)</t>
  </si>
  <si>
    <t>Wolne Przepływy Pienieżne (mln PLN)</t>
  </si>
  <si>
    <t>DR2519Tabela1[@[Oct-23]:[Dec-23]])</t>
  </si>
  <si>
    <t>PLN m</t>
  </si>
  <si>
    <t>PLN mln</t>
  </si>
  <si>
    <t>YTD 2024</t>
  </si>
  <si>
    <t>Adjusted EBITDA</t>
  </si>
  <si>
    <t>Skorygowana EBITDA</t>
  </si>
  <si>
    <t xml:space="preserve">out of which: </t>
  </si>
  <si>
    <t xml:space="preserve">z czego: </t>
  </si>
  <si>
    <t>Ultimate Convenience</t>
  </si>
  <si>
    <t xml:space="preserve">Ekosystem Convenience </t>
  </si>
  <si>
    <t xml:space="preserve">New Growth Engines </t>
  </si>
  <si>
    <t>Nowe Siliniki Rozwoju</t>
  </si>
  <si>
    <t xml:space="preserve">Corporate Functions and other  </t>
  </si>
  <si>
    <t>Funkcje korporacyjne i pozostała działalność</t>
  </si>
  <si>
    <t>Consolidation adjustment</t>
  </si>
  <si>
    <t xml:space="preserve">Korekty konsolidacyjne </t>
  </si>
  <si>
    <t>Sales to End Customers</t>
  </si>
  <si>
    <t xml:space="preserve">Sprzedaż do klienta końcowego </t>
  </si>
  <si>
    <t>Statutory Revenue</t>
  </si>
  <si>
    <t xml:space="preserve">Przychody </t>
  </si>
  <si>
    <t>Cost of Sales</t>
  </si>
  <si>
    <t xml:space="preserve">Koszt własny sprzedaży </t>
  </si>
  <si>
    <t>Gross Profit</t>
  </si>
  <si>
    <t>Zysk brutto ze sprzedaży</t>
  </si>
  <si>
    <t>Marketing Costs</t>
  </si>
  <si>
    <t xml:space="preserve">Koszty marketingu </t>
  </si>
  <si>
    <t>SG&amp;A</t>
  </si>
  <si>
    <t>Koszty ogólnego Zarządu</t>
  </si>
  <si>
    <t>Technology, Innovation and Development</t>
  </si>
  <si>
    <t>Koszty technologii, innowacji i rozwoju</t>
  </si>
  <si>
    <t>Other Costs</t>
  </si>
  <si>
    <t xml:space="preserve">Pozostałe koszty </t>
  </si>
  <si>
    <t>Adjusted EBITDA Ultimate Convenience</t>
  </si>
  <si>
    <t xml:space="preserve">Skorygowana EBITDA Ekosystem Convenience </t>
  </si>
  <si>
    <t>New Growth Engines</t>
  </si>
  <si>
    <t>Nowe Silniki Wzrostu</t>
  </si>
  <si>
    <t>Technology, Innovation and Devel.</t>
  </si>
  <si>
    <t>Adjusted EBITDA New Growth Engines</t>
  </si>
  <si>
    <t>Skorygowana EBITDA Nowe Silniki Rozwoju</t>
  </si>
  <si>
    <t>Gross financial debt</t>
  </si>
  <si>
    <t xml:space="preserve">Zadłużenie brutto </t>
  </si>
  <si>
    <t>Cash and cash equivalents</t>
  </si>
  <si>
    <t>Środki pieniężne i ich ekwiwalenty</t>
  </si>
  <si>
    <t xml:space="preserve">Net debt </t>
  </si>
  <si>
    <t>Zadłużenie netto</t>
  </si>
  <si>
    <t>Leases</t>
  </si>
  <si>
    <t>Zobowiązania z tytułu leasingu</t>
  </si>
  <si>
    <t>Net debt (including Leases)</t>
  </si>
  <si>
    <t>Zadłużenie netto (z uwzględnieniem zobowiązań z tyt. leasingu)</t>
  </si>
  <si>
    <t>Reported EBITDA</t>
  </si>
  <si>
    <t>Costs related to changes in the ownership structure and obtaining sources of financing</t>
  </si>
  <si>
    <t>Koszty związane ze zmianą struktury właścicielskiej i pozyskaniem finansowania </t>
  </si>
  <si>
    <t xml:space="preserve">Funds spent on ensuring business continuity </t>
  </si>
  <si>
    <t>Środki wydatkowane na zapewnienie ciągłości działania</t>
  </si>
  <si>
    <t>Group reorganization costs</t>
  </si>
  <si>
    <t>Koszty reorganizacji Grupy</t>
  </si>
  <si>
    <t>Reclassification of result on the disposal of property, plant and equipment and right of use</t>
  </si>
  <si>
    <t>Reklasyfikacja wyniku ze zbycia rzeczowych aktywów trwałych i praw do użytkowania</t>
  </si>
  <si>
    <t>Transaction costs in respect of M&amp;A</t>
  </si>
  <si>
    <t>Koszty transakcyjne w zakresie fuzji i przejęć </t>
  </si>
  <si>
    <t>Incentive schemes and additional compensation in connection with the termination of cooperation with key employees</t>
  </si>
  <si>
    <t>Systemy motywacyjne i dodatkowe rekompensaty w związku z zakończeniem współpracy z kluczowymi pracownikami </t>
  </si>
  <si>
    <t>Reclafisication of minimal tax in romania (forom G&amp;A costs to income tax)</t>
  </si>
  <si>
    <t>Reklasyfikacja minimalnego podatku obrotowego w Rumunii </t>
  </si>
  <si>
    <t>Sprzedaż do klienta końcowego</t>
  </si>
  <si>
    <t xml:space="preserve">Regional Sales </t>
  </si>
  <si>
    <t>Sprzedaż regionalna i inne korekty</t>
  </si>
  <si>
    <t xml:space="preserve">Store inventory change </t>
  </si>
  <si>
    <t>Zmiana stanu zapasów w sklepach</t>
  </si>
  <si>
    <t xml:space="preserve">Sales of services and other </t>
  </si>
  <si>
    <t>Sales of Goods, Products and Services</t>
  </si>
  <si>
    <t>Sprzedaż towarów, produktów i usług</t>
  </si>
  <si>
    <t>Franchisee Margin</t>
  </si>
  <si>
    <t>Marża franczyzobiorców</t>
  </si>
  <si>
    <t>Other sales</t>
  </si>
  <si>
    <t>Pozostała sprzedaż</t>
  </si>
  <si>
    <t>Przychody ze sprzedaży</t>
  </si>
  <si>
    <t>Skorygowany wynik EBITDA</t>
  </si>
  <si>
    <t>Rent</t>
  </si>
  <si>
    <t>Czynsze z tytułu najmu</t>
  </si>
  <si>
    <t>Adjusted EBITDA post rent</t>
  </si>
  <si>
    <t>Skorygowany wynik EBITDA po uwzględnieniu czynszów z tytułu najmu</t>
  </si>
  <si>
    <t>Capex</t>
  </si>
  <si>
    <t>Nakłady inwestycyjne</t>
  </si>
  <si>
    <t>Other</t>
  </si>
  <si>
    <t>Pozostałe</t>
  </si>
  <si>
    <t>Changes in Working Capital and Provisions</t>
  </si>
  <si>
    <t>Zmiana stanu kapitału obrotowego i rezerw</t>
  </si>
  <si>
    <t>Free Cash Flow, Company defined</t>
  </si>
  <si>
    <t xml:space="preserve">Wolne przepływy pieniężne (definicja Spółki) </t>
  </si>
  <si>
    <t xml:space="preserve">CASH FLOWS FROM OPERATING ACTIVITIES </t>
  </si>
  <si>
    <t>PRZEPŁYWY ŚRODKÓW PIENIĘŻNYCH Z DZIAŁALNOŚCI OPERACYJNEJ</t>
  </si>
  <si>
    <t>Profit before tax</t>
  </si>
  <si>
    <t>Zysk (strata) przed opodatkowaniem</t>
  </si>
  <si>
    <t>Adjusted for:</t>
  </si>
  <si>
    <t>Korekty:</t>
  </si>
  <si>
    <t>-</t>
  </si>
  <si>
    <t>Depreciation and amortisation</t>
  </si>
  <si>
    <t>Amortyzacja</t>
  </si>
  <si>
    <t>(Gains) / Losses due to foreign exchange differences</t>
  </si>
  <si>
    <t>(Zysk) / Strata z tytułu różnic kursowych</t>
  </si>
  <si>
    <t>(Gains) / Losses from investing activities</t>
  </si>
  <si>
    <t>(Zysk) / Strata na działalności inwestycyjnej</t>
  </si>
  <si>
    <t>Changes in fair value of financial instruments</t>
  </si>
  <si>
    <t>Zmiana wartości godziwej instrumentów finansowych</t>
  </si>
  <si>
    <t>Net interest (income) / cost</t>
  </si>
  <si>
    <t>(Przychody) / Koszty z tytułu odsetek netto</t>
  </si>
  <si>
    <t>Change of estimated cash flows</t>
  </si>
  <si>
    <t>Zmiana oczekiwanych przepływów pieniężnych</t>
  </si>
  <si>
    <t>Share-based payments expense</t>
  </si>
  <si>
    <t>Płatności w formie akcji</t>
  </si>
  <si>
    <t>Share of profit of a joint venture</t>
  </si>
  <si>
    <t>Udział w (zysku) stracie wspólnego przedsięwzięcia</t>
  </si>
  <si>
    <t>Changes in working capital and provisions:</t>
  </si>
  <si>
    <t>Zmiany w kapitale obrotowym i rezerwach:</t>
  </si>
  <si>
    <t>Receivables</t>
  </si>
  <si>
    <t>Należności</t>
  </si>
  <si>
    <t>Inventory</t>
  </si>
  <si>
    <t>Zapasy</t>
  </si>
  <si>
    <t>Right of return assets</t>
  </si>
  <si>
    <t>Aktywa z tytułu prawa do zwrotu</t>
  </si>
  <si>
    <t>Payables (except loans and borrowings)</t>
  </si>
  <si>
    <t>Zobowiązania (z wyjątkiem kredytów i pożyczek)</t>
  </si>
  <si>
    <t>Refund liabilities</t>
  </si>
  <si>
    <t>Zobowiązania z tytułu zwrotu wynagrodzenia</t>
  </si>
  <si>
    <t>Contract liabilities</t>
  </si>
  <si>
    <t>Zobowiązania z tytułu umów</t>
  </si>
  <si>
    <t>Prepayments and deferred income</t>
  </si>
  <si>
    <t>Rozliczenia międzyokresowe</t>
  </si>
  <si>
    <t>Provisions</t>
  </si>
  <si>
    <t>Rezerwy</t>
  </si>
  <si>
    <t>Inne</t>
  </si>
  <si>
    <t>Gross cash flows from operating activities</t>
  </si>
  <si>
    <t>Środki pieniężne brutto z działalności operacyjnej</t>
  </si>
  <si>
    <t>Income tax paid</t>
  </si>
  <si>
    <t xml:space="preserve">Podatek dochodowy zapłacony </t>
  </si>
  <si>
    <t>Net cash flows from operating activities</t>
  </si>
  <si>
    <t>Przepływy pieniężne netto z działalności operacyjnej</t>
  </si>
  <si>
    <t xml:space="preserve">CASH FLOWS FROM INVESTING ACTIVITIES </t>
  </si>
  <si>
    <t>PRZEPŁYWY ŚRODKÓW PIENIĘŻNYCH Z DZIAŁALNOŚCI INWESTYCYJNEJ</t>
  </si>
  <si>
    <t>Purchase of property, plant and equipment and intangible assets</t>
  </si>
  <si>
    <t>Nabycie rzeczowych aktywów trwałych i wartości niematerialnych</t>
  </si>
  <si>
    <t>Proceeds from sale of property, plant and equipment and intangible assets</t>
  </si>
  <si>
    <t>Zbycie rzeczowych aktywów trwałych i wartości niematerialnych</t>
  </si>
  <si>
    <t>Acquisition of subsidiaries and non-controlling interests, net of cash</t>
  </si>
  <si>
    <t>Nabycie jednostek zależnych, po potrąceniu środków pieniężnych</t>
  </si>
  <si>
    <t>Acquisition of shares in joint venture and non-related entities</t>
  </si>
  <si>
    <t>Nabycie inwestycji we wspólnym przedsięwzięciu oraz jednostkach niepowiązanych</t>
  </si>
  <si>
    <t>Loans granted</t>
  </si>
  <si>
    <t>Udzielenie pożyczek</t>
  </si>
  <si>
    <t>Repayments from loans granted</t>
  </si>
  <si>
    <t>Spłata udzielonych pożyczek</t>
  </si>
  <si>
    <t>Other investments (term deposits)</t>
  </si>
  <si>
    <t>Inne inwestycje (lokaty terminowe)</t>
  </si>
  <si>
    <t>Interest received</t>
  </si>
  <si>
    <t>Odsetki otrzymane</t>
  </si>
  <si>
    <t>Proceeds from non-controlling interests</t>
  </si>
  <si>
    <t>Wpływy od udziałowców niekontrolujących za udziały w jednostkach zależnych</t>
  </si>
  <si>
    <t>Net cash flows from investing activities</t>
  </si>
  <si>
    <t>Przepływy pieniężne netto z działalności inwestycyjnej</t>
  </si>
  <si>
    <t xml:space="preserve">CASH FLOWS FROM FINANCING ACTIVITIES </t>
  </si>
  <si>
    <t>Przepływy pieniężne netto z działalności finansowej</t>
  </si>
  <si>
    <t>Acquisition of non-controlling interests</t>
  </si>
  <si>
    <t>Nabycie udziałów niekontrolujących</t>
  </si>
  <si>
    <t>Repayment of lease liabilities</t>
  </si>
  <si>
    <t>Spłata zobowiązań z tytułu leasingu</t>
  </si>
  <si>
    <t>Lease interest paid</t>
  </si>
  <si>
    <t>Odsetki zapłacone z tytułu leasingu</t>
  </si>
  <si>
    <t>Proceeds from loans and borrowings</t>
  </si>
  <si>
    <t>Wpływy z kredytów, pożyczek i obligacji</t>
  </si>
  <si>
    <t>Repayment of loans and borrowings</t>
  </si>
  <si>
    <t>Spłata kredytów, pożyczek i obligacji</t>
  </si>
  <si>
    <t>Other interest paid</t>
  </si>
  <si>
    <t>Inne zapłacone odsetki</t>
  </si>
  <si>
    <t>Acquisition of treasury shares</t>
  </si>
  <si>
    <t>Nabycie akcji własnych</t>
  </si>
  <si>
    <t>Net cash flows from financing activities</t>
  </si>
  <si>
    <t>Net change in cash and cash equivalents</t>
  </si>
  <si>
    <t>Zmiana netto środków pieniężnych i ich ekwiwalentów</t>
  </si>
  <si>
    <t>Cash and cash equivalents at the beginning of the period</t>
  </si>
  <si>
    <t>Środki pieniężne i ich ekwiwalenty na początek okresu</t>
  </si>
  <si>
    <t>Cash and cash equivalents at the end of the period</t>
  </si>
  <si>
    <t>Środki pieniężne i ich ekwiwalenty na koniec okresu</t>
  </si>
  <si>
    <t>Q4 2023</t>
  </si>
  <si>
    <t>Revenue</t>
  </si>
  <si>
    <t>Cost of sales</t>
  </si>
  <si>
    <t>Koszt własny sprzedaży</t>
  </si>
  <si>
    <t>Gross profit on sales</t>
  </si>
  <si>
    <t>Marketing costs</t>
  </si>
  <si>
    <t>Koszty marketingu</t>
  </si>
  <si>
    <t>General and administrative costs</t>
  </si>
  <si>
    <t>Koszty ogólnego zarządu</t>
  </si>
  <si>
    <t>Costs of technology, innovation and development</t>
  </si>
  <si>
    <t>Other operating income</t>
  </si>
  <si>
    <t>Pozostałe przychody operacyjne</t>
  </si>
  <si>
    <t>Other operating costs</t>
  </si>
  <si>
    <t>Pozostałe koszty operacyjne</t>
  </si>
  <si>
    <t>Expected credit losses on trade receivables and other financial assets</t>
  </si>
  <si>
    <t>Odpis na straty kredytowe należności z tytułu dostaw i usług oraz poz. aktywów fin.</t>
  </si>
  <si>
    <t>Operating profit before depreciation and amortisation (EBITDA)</t>
  </si>
  <si>
    <t>Zysk z działalności operacyjnej przed uwzględnieniem amortyzacji (EBITDA)</t>
  </si>
  <si>
    <t>Operating profit</t>
  </si>
  <si>
    <t>Zysk z działalności operacyjnej</t>
  </si>
  <si>
    <t xml:space="preserve">Financial income </t>
  </si>
  <si>
    <t>Przychody finansowe</t>
  </si>
  <si>
    <t xml:space="preserve">Financial costs </t>
  </si>
  <si>
    <t>Koszty finansowe</t>
  </si>
  <si>
    <t>Share of profit/ loss of a joint venture</t>
  </si>
  <si>
    <t>Udział w zysku/ (stracie) wspólnego przedsięwzięcia</t>
  </si>
  <si>
    <t>Zysk przed opodatkowaniem</t>
  </si>
  <si>
    <t>Income tax expense</t>
  </si>
  <si>
    <t>Podatek dochodowy</t>
  </si>
  <si>
    <t>ZYSK NETTO Z DZIAŁALNOŚCI KONTYNUOWANEJ</t>
  </si>
  <si>
    <t>Goodwill</t>
  </si>
  <si>
    <t>Wartość firmy</t>
  </si>
  <si>
    <t>Other intangible assets</t>
  </si>
  <si>
    <t>Inne wartości niematerialne</t>
  </si>
  <si>
    <t>Property, plant and equipment</t>
  </si>
  <si>
    <t>Rzeczowe aktywa trwałe</t>
  </si>
  <si>
    <t>Right-of-use assets</t>
  </si>
  <si>
    <t>Aktywa z tytułu prawa do użytkowania</t>
  </si>
  <si>
    <t>Deferred tax assets</t>
  </si>
  <si>
    <t>Aktywa z tytułu odroczonego podatku dochodowego</t>
  </si>
  <si>
    <t>Udzielone pożyczki</t>
  </si>
  <si>
    <t>0 </t>
  </si>
  <si>
    <t>Shares and stocks</t>
  </si>
  <si>
    <t>Udziały i akcje</t>
  </si>
  <si>
    <t>Investment in a joint venture</t>
  </si>
  <si>
    <t>Inwestycje we wspólne przedsięwzięcie</t>
  </si>
  <si>
    <t>Other financial assets</t>
  </si>
  <si>
    <t>Pozostałe aktywa finansowe</t>
  </si>
  <si>
    <t>Other non-financial assets</t>
  </si>
  <si>
    <t>Pozostałe aktywa niefinansowe</t>
  </si>
  <si>
    <t>Non-current assets</t>
  </si>
  <si>
    <t>Aktywa trwałe</t>
  </si>
  <si>
    <t>Trade receivables</t>
  </si>
  <si>
    <t xml:space="preserve">Należności z tytułu dostaw i usług </t>
  </si>
  <si>
    <t>Income tax receivables</t>
  </si>
  <si>
    <t>Należności z tytułu podatku dochodowego</t>
  </si>
  <si>
    <t>Current assets</t>
  </si>
  <si>
    <t>Aktywa obrotowe</t>
  </si>
  <si>
    <t>Non-current assets held for sale</t>
  </si>
  <si>
    <t>Aktywa trwałe zaklasyfikowane jako przeznaczone do sprzedaży</t>
  </si>
  <si>
    <t>Total assets</t>
  </si>
  <si>
    <t>Aktywa razem</t>
  </si>
  <si>
    <t>Loans and borrowings</t>
  </si>
  <si>
    <t xml:space="preserve">Kredyty, pożyczki i obligacje </t>
  </si>
  <si>
    <t>Lease liabilities</t>
  </si>
  <si>
    <t>Liability for a written put option over non-controlling interest</t>
  </si>
  <si>
    <t>Zobowiązanie z tytułu opcji put na udziały niekontrolujące</t>
  </si>
  <si>
    <t>Employee benefits liabilities</t>
  </si>
  <si>
    <t>Zobowiązania z tytułu świadczeń pracowniczych</t>
  </si>
  <si>
    <t>Other financial liabilities</t>
  </si>
  <si>
    <t>Pozostałe zobowiązania finansowe</t>
  </si>
  <si>
    <t>Deferred tax liabilities</t>
  </si>
  <si>
    <t>Rezerwa z tytułu odroczonego podatku dochodowego</t>
  </si>
  <si>
    <t>Non-current liabilities</t>
  </si>
  <si>
    <t>Zobowiązania długoterminowe</t>
  </si>
  <si>
    <t>Trade payables and other financial liabilities</t>
  </si>
  <si>
    <t>Zobowiązania z tytułu dostaw i usług oraz pozostałe zobowiązania finansowe</t>
  </si>
  <si>
    <t>Income tax liabilities</t>
  </si>
  <si>
    <t>Zobowiązania z tytułu podatku dochodowego</t>
  </si>
  <si>
    <t>Other non-financial liabilities and deferred income</t>
  </si>
  <si>
    <t>Pozostałe zobowiązania niefinansowe i rozliczenia międzyokresowe przychodów</t>
  </si>
  <si>
    <t>Current liabilities</t>
  </si>
  <si>
    <t>Zobowiązania krótkoterminowe</t>
  </si>
  <si>
    <t>Total liabilities</t>
  </si>
  <si>
    <t>Zobowiązania razem</t>
  </si>
  <si>
    <t>NET ASSETS</t>
  </si>
  <si>
    <t>AKTYWA NETTO</t>
  </si>
  <si>
    <t>Share capital</t>
  </si>
  <si>
    <t>Kapitał podstawowy</t>
  </si>
  <si>
    <t>Share premium</t>
  </si>
  <si>
    <t>Pozostałe kapitały</t>
  </si>
  <si>
    <t>Legal reserve</t>
  </si>
  <si>
    <t>Kapitał zapasowy tworzony ustawowo</t>
  </si>
  <si>
    <t>Put option reserve</t>
  </si>
  <si>
    <t>Kapitał rezerwowy z tytułu opcji put</t>
  </si>
  <si>
    <t>Share-based payments reserve</t>
  </si>
  <si>
    <t>Kapitał rezerwowy z tytułu płatności w formie akcji</t>
  </si>
  <si>
    <t>Treasury shares</t>
  </si>
  <si>
    <t>Akcje własne</t>
  </si>
  <si>
    <t>Retained earnings</t>
  </si>
  <si>
    <t>Zyski zatrzymane</t>
  </si>
  <si>
    <t>Exchange differences on translation of foreign operations</t>
  </si>
  <si>
    <t>Różnice kursowe z przeliczenia jednostek zagranicznych</t>
  </si>
  <si>
    <t>Cash flow hedge</t>
  </si>
  <si>
    <t>Zabezpieczenia przepływów pieniężnych</t>
  </si>
  <si>
    <t>Equity attributable to owners of the parent</t>
  </si>
  <si>
    <t>Kapitał przypadający akcjonariuszom jednostki dominującej</t>
  </si>
  <si>
    <t>Total equity</t>
  </si>
  <si>
    <t>Kapitał własny razem</t>
  </si>
  <si>
    <t>Net profit</t>
  </si>
  <si>
    <r>
      <t>Other</t>
    </r>
    <r>
      <rPr>
        <vertAlign val="superscript"/>
        <sz val="9"/>
        <color theme="1"/>
        <rFont val="Century Gothic"/>
        <family val="2"/>
        <charset val="238"/>
      </rPr>
      <t>1</t>
    </r>
  </si>
  <si>
    <t>(1) Current expenditures for projects leading to sale and leaseback transactions</t>
  </si>
  <si>
    <t>Last Updated: 28th October 2025</t>
  </si>
  <si>
    <t>PLN m / # of stores / %</t>
  </si>
  <si>
    <t>As of Sep'25 and Sep'24</t>
  </si>
  <si>
    <r>
      <t>CAPEX</t>
    </r>
    <r>
      <rPr>
        <b/>
        <vertAlign val="superscript"/>
        <sz val="9"/>
        <rFont val="Century Gothic"/>
        <family val="2"/>
        <charset val="238"/>
      </rPr>
      <t>1</t>
    </r>
    <r>
      <rPr>
        <b/>
        <sz val="9"/>
        <rFont val="Century Gothic"/>
        <family val="2"/>
      </rPr>
      <t xml:space="preserve"> (PLNm)</t>
    </r>
  </si>
  <si>
    <t>(1) Excl. for projects leading to sale and leaseback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</si>
</sst>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409]mmm\-yy;@"/>
    <numFmt numFmtId="166" formatCode="#,##0;[Red]\(#,##0\);0"/>
    <numFmt numFmtId="167" formatCode="#,##0;\(#,##0\);0"/>
    <numFmt numFmtId="168" formatCode="#,##0.0;[Red]#,##0.0"/>
    <numFmt numFmtId="169" formatCode="#,##0;[Red]#,##0"/>
    <numFmt numFmtId="170" formatCode="#,##0.0\x;[Red]\-#,##0.0\x"/>
    <numFmt numFmtId="171" formatCode="0.0%"/>
    <numFmt numFmtId="172" formatCode="#,##0.0%_);&quot;(&quot;#,##0.0%&quot;)&quot;;&quot;–&quot;_)"/>
    <numFmt numFmtId="173" formatCode="#,##0.0\x"/>
    <numFmt numFmtId="174" formatCode="#,##0.0;\(#,##0.0\);\-"/>
    <numFmt numFmtId="175" formatCode="#,##0.00;\(#,##0.00\);\-"/>
    <numFmt numFmtId="176" formatCode="#,##0.0;[Red]\(#,##0.0\);0.0"/>
  </numFmts>
  <fonts count="28" x14ac:knownFonts="1">
    <font>
      <sz val="11"/>
      <color theme="1"/>
      <name val="Aptos Narrow"/>
      <family val="2"/>
      <charset val="238"/>
      <scheme val="minor"/>
    </font>
    <font>
      <sz val="11"/>
      <color theme="1"/>
      <name val="Aptos Narrow"/>
      <family val="2"/>
      <charset val="238"/>
      <scheme val="minor"/>
    </font>
    <font>
      <sz val="11"/>
      <color theme="1"/>
      <name val="Century Gothic"/>
      <family val="2"/>
      <charset val="238"/>
    </font>
    <font>
      <sz val="9"/>
      <color theme="1"/>
      <name val="Century Gothic"/>
      <family val="2"/>
      <charset val="238"/>
    </font>
    <font>
      <b/>
      <sz val="9"/>
      <color rgb="FF000000"/>
      <name val="Century Gothic"/>
      <family val="2"/>
      <charset val="238"/>
    </font>
    <font>
      <b/>
      <sz val="9"/>
      <color theme="1"/>
      <name val="Century Gothic"/>
      <family val="2"/>
      <charset val="238"/>
    </font>
    <font>
      <i/>
      <sz val="9"/>
      <color rgb="FF000000"/>
      <name val="Century Gothic"/>
      <family val="2"/>
      <charset val="238"/>
    </font>
    <font>
      <sz val="9"/>
      <color rgb="FF000000"/>
      <name val="Century Gothic"/>
      <family val="2"/>
      <charset val="238"/>
    </font>
    <font>
      <sz val="9"/>
      <color theme="0"/>
      <name val="Century Gothic"/>
      <family val="2"/>
      <charset val="238"/>
    </font>
    <font>
      <b/>
      <sz val="9"/>
      <color theme="0"/>
      <name val="Century Gothic"/>
      <family val="2"/>
      <charset val="238"/>
    </font>
    <font>
      <sz val="9"/>
      <color theme="1"/>
      <name val="Aptos Narrow"/>
      <family val="2"/>
      <charset val="238"/>
      <scheme val="minor"/>
    </font>
    <font>
      <b/>
      <sz val="9"/>
      <name val="Century Gothic"/>
      <family val="2"/>
      <charset val="238"/>
    </font>
    <font>
      <sz val="9"/>
      <name val="Century Gothic"/>
      <family val="2"/>
      <charset val="238"/>
    </font>
    <font>
      <b/>
      <sz val="11"/>
      <color rgb="FF242424"/>
      <name val="Century Gothic"/>
      <family val="2"/>
      <charset val="238"/>
    </font>
    <font>
      <b/>
      <sz val="9"/>
      <name val="Century Gothic"/>
      <family val="2"/>
    </font>
    <font>
      <sz val="11"/>
      <color theme="1"/>
      <name val="Aptos Narrow"/>
      <family val="2"/>
      <scheme val="minor"/>
    </font>
    <font>
      <u/>
      <sz val="11"/>
      <color theme="10"/>
      <name val="Aptos Narrow"/>
      <family val="2"/>
      <charset val="238"/>
      <scheme val="minor"/>
    </font>
    <font>
      <b/>
      <sz val="9"/>
      <color theme="1"/>
      <name val="Aptos Narrow"/>
      <family val="2"/>
      <scheme val="minor"/>
    </font>
    <font>
      <u/>
      <sz val="9"/>
      <color theme="10"/>
      <name val="Aptos Narrow"/>
      <family val="2"/>
      <charset val="238"/>
      <scheme val="minor"/>
    </font>
    <font>
      <i/>
      <sz val="9"/>
      <color theme="1"/>
      <name val="Century Gothic"/>
      <family val="2"/>
      <charset val="238"/>
    </font>
    <font>
      <sz val="12"/>
      <color rgb="FF424242"/>
      <name val="Segoe UI"/>
      <family val="2"/>
      <charset val="238"/>
    </font>
    <font>
      <b/>
      <sz val="9"/>
      <color theme="0"/>
      <name val="Aptos Narrow"/>
      <family val="2"/>
      <charset val="238"/>
      <scheme val="minor"/>
    </font>
    <font>
      <sz val="9"/>
      <color rgb="FF000000"/>
      <name val="Century Gothic"/>
      <family val="2"/>
      <charset val="238"/>
    </font>
    <font>
      <vertAlign val="superscript"/>
      <sz val="9"/>
      <color theme="1"/>
      <name val="Century Gothic"/>
      <family val="2"/>
      <charset val="238"/>
    </font>
    <font>
      <b/>
      <sz val="26"/>
      <color theme="1"/>
      <name val="Century Gothic"/>
      <family val="2"/>
      <charset val="238"/>
    </font>
    <font>
      <i/>
      <sz val="8"/>
      <color theme="1"/>
      <name val="Century Gothic"/>
      <family val="2"/>
      <charset val="238"/>
    </font>
    <font>
      <b/>
      <vertAlign val="superscript"/>
      <sz val="9"/>
      <name val="Century Gothic"/>
      <family val="2"/>
      <charset val="238"/>
    </font>
    <font>
      <i/>
      <sz val="9"/>
      <color theme="0" tint="-0.499984740745262"/>
      <name val="Century Gothic"/>
      <family val="2"/>
      <charset val="238"/>
    </font>
  </fonts>
  <fills count="6">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0" tint="-0.499984740745262"/>
        <bgColor indexed="64"/>
      </patternFill>
    </fill>
    <fill>
      <patternFill patternType="solid">
        <fgColor theme="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right/>
      <top/>
      <bottom style="thick">
        <color rgb="FF196B24"/>
      </bottom>
      <diagonal/>
    </border>
    <border>
      <left/>
      <right/>
      <top/>
      <bottom style="medium">
        <color rgb="FF196B24"/>
      </bottom>
      <diagonal/>
    </border>
    <border>
      <left/>
      <right style="thin">
        <color theme="0" tint="-0.249977111117893"/>
      </right>
      <top style="thick">
        <color rgb="FF196B24"/>
      </top>
      <bottom/>
      <diagonal/>
    </border>
    <border>
      <left/>
      <right style="thin">
        <color theme="0" tint="-0.249977111117893"/>
      </right>
      <top/>
      <bottom/>
      <diagonal/>
    </border>
    <border>
      <left/>
      <right/>
      <top/>
      <bottom style="thin">
        <color theme="6"/>
      </bottom>
      <diagonal/>
    </border>
    <border>
      <left/>
      <right style="thin">
        <color theme="0" tint="-0.249977111117893"/>
      </right>
      <top/>
      <bottom style="thin">
        <color theme="6"/>
      </bottom>
      <diagonal/>
    </border>
    <border>
      <left/>
      <right/>
      <top style="thin">
        <color theme="6"/>
      </top>
      <bottom style="thin">
        <color theme="6"/>
      </bottom>
      <diagonal/>
    </border>
    <border>
      <left style="thin">
        <color theme="0" tint="-0.249977111117893"/>
      </left>
      <right/>
      <top/>
      <bottom/>
      <diagonal/>
    </border>
    <border>
      <left/>
      <right/>
      <top style="thin">
        <color rgb="FF4D4D4D"/>
      </top>
      <bottom/>
      <diagonal/>
    </border>
    <border>
      <left/>
      <right style="thin">
        <color theme="0" tint="-0.249977111117893"/>
      </right>
      <top style="thin">
        <color theme="6"/>
      </top>
      <bottom style="thin">
        <color theme="6"/>
      </bottom>
      <diagonal/>
    </border>
    <border>
      <left/>
      <right style="thin">
        <color theme="0" tint="-0.249977111117893"/>
      </right>
      <top style="thin">
        <color theme="6"/>
      </top>
      <bottom/>
      <diagonal/>
    </border>
    <border>
      <left/>
      <right/>
      <top style="thin">
        <color theme="6"/>
      </top>
      <bottom style="medium">
        <color theme="6"/>
      </bottom>
      <diagonal/>
    </border>
    <border>
      <left/>
      <right style="thin">
        <color theme="0" tint="-0.249977111117893"/>
      </right>
      <top style="thin">
        <color theme="6"/>
      </top>
      <bottom style="medium">
        <color theme="6"/>
      </bottom>
      <diagonal/>
    </border>
    <border>
      <left style="thin">
        <color theme="0" tint="-0.249977111117893"/>
      </left>
      <right/>
      <top style="thin">
        <color theme="6"/>
      </top>
      <bottom style="medium">
        <color theme="6"/>
      </bottom>
      <diagonal/>
    </border>
    <border>
      <left style="thin">
        <color theme="0" tint="-0.249977111117893"/>
      </left>
      <right/>
      <top style="medium">
        <color theme="6"/>
      </top>
      <bottom/>
      <diagonal/>
    </border>
    <border>
      <left style="thin">
        <color theme="0" tint="-0.249977111117893"/>
      </left>
      <right/>
      <top/>
      <bottom style="thin">
        <color theme="6"/>
      </bottom>
      <diagonal/>
    </border>
    <border>
      <left/>
      <right/>
      <top style="thin">
        <color theme="6"/>
      </top>
      <bottom/>
      <diagonal/>
    </border>
    <border>
      <left/>
      <right style="thin">
        <color theme="0" tint="-0.249977111117893"/>
      </right>
      <top style="thick">
        <color rgb="FF196B24"/>
      </top>
      <bottom style="thin">
        <color theme="6"/>
      </bottom>
      <diagonal/>
    </border>
    <border>
      <left style="thin">
        <color theme="0" tint="-0.249977111117893"/>
      </left>
      <right/>
      <top style="thick">
        <color rgb="FF196B24"/>
      </top>
      <bottom style="medium">
        <color theme="6"/>
      </bottom>
      <diagonal/>
    </border>
    <border>
      <left/>
      <right/>
      <top/>
      <bottom style="medium">
        <color theme="6"/>
      </bottom>
      <diagonal/>
    </border>
    <border>
      <left/>
      <right style="thin">
        <color theme="0" tint="-0.249977111117893"/>
      </right>
      <top/>
      <bottom style="medium">
        <color rgb="FF196B24"/>
      </bottom>
      <diagonal/>
    </border>
    <border>
      <left/>
      <right style="thin">
        <color theme="0" tint="-0.499984740745262"/>
      </right>
      <top/>
      <bottom/>
      <diagonal/>
    </border>
    <border>
      <left/>
      <right style="thin">
        <color theme="0" tint="-0.499984740745262"/>
      </right>
      <top style="thin">
        <color theme="6"/>
      </top>
      <bottom style="medium">
        <color theme="6"/>
      </bottom>
      <diagonal/>
    </border>
    <border>
      <left/>
      <right style="thin">
        <color theme="0" tint="-0.499984740745262"/>
      </right>
      <top/>
      <bottom style="thin">
        <color theme="6"/>
      </bottom>
      <diagonal/>
    </border>
    <border>
      <left/>
      <right/>
      <top style="medium">
        <color theme="6"/>
      </top>
      <bottom/>
      <diagonal/>
    </border>
    <border>
      <left/>
      <right/>
      <top style="medium">
        <color theme="6"/>
      </top>
      <bottom style="thin">
        <color theme="6"/>
      </bottom>
      <diagonal/>
    </border>
    <border>
      <left/>
      <right style="thin">
        <color theme="0" tint="-0.499984740745262"/>
      </right>
      <top/>
      <bottom style="thick">
        <color rgb="FF196B24"/>
      </bottom>
      <diagonal/>
    </border>
    <border>
      <left style="thin">
        <color theme="0" tint="-0.14996795556505021"/>
      </left>
      <right/>
      <top/>
      <bottom style="thick">
        <color rgb="FF196B24"/>
      </bottom>
      <diagonal/>
    </border>
    <border>
      <left style="thin">
        <color theme="0" tint="-0.14996795556505021"/>
      </left>
      <right style="thin">
        <color theme="0" tint="-0.249977111117893"/>
      </right>
      <top style="thick">
        <color rgb="FF196B24"/>
      </top>
      <bottom/>
      <diagonal/>
    </border>
    <border>
      <left style="thin">
        <color theme="0" tint="-0.14996795556505021"/>
      </left>
      <right style="thin">
        <color theme="0" tint="-0.249977111117893"/>
      </right>
      <top/>
      <bottom/>
      <diagonal/>
    </border>
    <border>
      <left style="thin">
        <color theme="0" tint="-0.14996795556505021"/>
      </left>
      <right style="thin">
        <color theme="0" tint="-0.249977111117893"/>
      </right>
      <top style="thin">
        <color theme="6"/>
      </top>
      <bottom style="medium">
        <color theme="6"/>
      </bottom>
      <diagonal/>
    </border>
    <border>
      <left/>
      <right/>
      <top style="thin">
        <color rgb="FF196B24"/>
      </top>
      <bottom style="medium">
        <color rgb="FF196B24"/>
      </bottom>
      <diagonal/>
    </border>
    <border>
      <left style="thin">
        <color theme="0" tint="-0.499984740745262"/>
      </left>
      <right/>
      <top/>
      <bottom style="thin">
        <color theme="6"/>
      </bottom>
      <diagonal/>
    </border>
    <border>
      <left style="thin">
        <color theme="0" tint="-0.499984740745262"/>
      </left>
      <right/>
      <top style="thin">
        <color theme="6"/>
      </top>
      <bottom style="medium">
        <color theme="6"/>
      </bottom>
      <diagonal/>
    </border>
    <border>
      <left/>
      <right style="thin">
        <color theme="1" tint="0.499984740745262"/>
      </right>
      <top/>
      <bottom/>
      <diagonal/>
    </border>
    <border>
      <left/>
      <right style="thin">
        <color theme="0" tint="-0.249977111117893"/>
      </right>
      <top/>
      <bottom style="medium">
        <color theme="6"/>
      </bottom>
      <diagonal/>
    </border>
    <border>
      <left/>
      <right style="thin">
        <color theme="0" tint="-0.249977111117893"/>
      </right>
      <top style="medium">
        <color theme="6"/>
      </top>
      <bottom/>
      <diagonal/>
    </border>
    <border diagonalUp="1" diagonalDown="1">
      <left/>
      <right/>
      <top/>
      <bottom style="thin">
        <color theme="6"/>
      </bottom>
      <diagonal style="thin">
        <color theme="6"/>
      </diagonal>
    </border>
    <border>
      <left style="thin">
        <color theme="0" tint="-0.14996795556505021"/>
      </left>
      <right style="thin">
        <color theme="0" tint="-0.249977111117893"/>
      </right>
      <top style="medium">
        <color theme="6"/>
      </top>
      <bottom/>
      <diagonal/>
    </border>
  </borders>
  <cellStyleXfs count="4">
    <xf numFmtId="0" fontId="0" fillId="0" borderId="0"/>
    <xf numFmtId="9" fontId="1" fillId="0" borderId="0" applyFont="0" applyFill="0" applyBorder="0" applyAlignment="0" applyProtection="0"/>
    <xf numFmtId="0" fontId="15" fillId="0" borderId="0"/>
    <xf numFmtId="0" fontId="16" fillId="0" borderId="0" applyNumberFormat="0" applyFill="0" applyBorder="0" applyAlignment="0" applyProtection="0"/>
  </cellStyleXfs>
  <cellXfs count="257">
    <xf numFmtId="0" fontId="0" fillId="0" borderId="0" xfId="0"/>
    <xf numFmtId="0" fontId="3" fillId="0" borderId="0" xfId="0" applyFont="1" applyAlignment="1">
      <alignment horizontal="left" vertical="center"/>
    </xf>
    <xf numFmtId="164" fontId="3" fillId="0" borderId="0" xfId="0" applyNumberFormat="1" applyFont="1" applyAlignment="1">
      <alignment horizontal="right" vertical="center"/>
    </xf>
    <xf numFmtId="0" fontId="8" fillId="3" borderId="2" xfId="0" applyFont="1" applyFill="1" applyBorder="1" applyAlignment="1">
      <alignment horizontal="left" vertical="center"/>
    </xf>
    <xf numFmtId="0" fontId="2" fillId="0" borderId="0" xfId="0" applyFont="1"/>
    <xf numFmtId="0" fontId="9" fillId="3" borderId="2" xfId="0" applyFont="1" applyFill="1" applyBorder="1" applyAlignment="1">
      <alignment horizontal="left" vertical="center"/>
    </xf>
    <xf numFmtId="165" fontId="9" fillId="3" borderId="2" xfId="0" applyNumberFormat="1" applyFont="1" applyFill="1" applyBorder="1" applyAlignment="1">
      <alignment horizontal="right" vertical="center"/>
    </xf>
    <xf numFmtId="0" fontId="10" fillId="0" borderId="0" xfId="0" applyFont="1"/>
    <xf numFmtId="0" fontId="3" fillId="0" borderId="0" xfId="0" applyFont="1" applyAlignment="1">
      <alignment horizontal="justify" vertical="center"/>
    </xf>
    <xf numFmtId="0" fontId="9" fillId="3" borderId="2" xfId="0" applyFont="1" applyFill="1" applyBorder="1" applyAlignment="1">
      <alignment horizontal="right" vertical="center"/>
    </xf>
    <xf numFmtId="0" fontId="12" fillId="0" borderId="0" xfId="0" applyFont="1" applyAlignment="1">
      <alignment vertical="center"/>
    </xf>
    <xf numFmtId="166" fontId="12" fillId="0" borderId="0" xfId="0" applyNumberFormat="1" applyFont="1" applyAlignment="1">
      <alignment horizontal="right" vertical="center"/>
    </xf>
    <xf numFmtId="166" fontId="12" fillId="0" borderId="0" xfId="0" applyNumberFormat="1" applyFont="1" applyAlignment="1">
      <alignment horizontal="right" vertical="center" wrapText="1" readingOrder="1"/>
    </xf>
    <xf numFmtId="0" fontId="12" fillId="0" borderId="0" xfId="0" applyFont="1" applyAlignment="1">
      <alignment horizontal="left" vertical="center" wrapText="1" indent="1" readingOrder="1"/>
    </xf>
    <xf numFmtId="166" fontId="12" fillId="0" borderId="5" xfId="0" applyNumberFormat="1" applyFont="1" applyBorder="1" applyAlignment="1">
      <alignment horizontal="right" vertical="center" wrapText="1" readingOrder="1"/>
    </xf>
    <xf numFmtId="164" fontId="7" fillId="0" borderId="0" xfId="0" applyNumberFormat="1" applyFont="1" applyAlignment="1">
      <alignment horizontal="right" vertical="center"/>
    </xf>
    <xf numFmtId="0" fontId="11" fillId="0" borderId="0" xfId="0" applyFont="1" applyAlignment="1">
      <alignment horizontal="left" vertical="center" wrapText="1" readingOrder="1"/>
    </xf>
    <xf numFmtId="0" fontId="9" fillId="4" borderId="0" xfId="0" applyFont="1" applyFill="1" applyAlignment="1">
      <alignment horizontal="left" vertical="center" wrapText="1" readingOrder="1"/>
    </xf>
    <xf numFmtId="166" fontId="11" fillId="0" borderId="0" xfId="0" applyNumberFormat="1" applyFont="1" applyAlignment="1">
      <alignment horizontal="right" vertical="center" wrapText="1" readingOrder="1"/>
    </xf>
    <xf numFmtId="0" fontId="13" fillId="0" borderId="1" xfId="0" applyFont="1" applyBorder="1" applyAlignment="1">
      <alignment horizontal="left" vertical="center" wrapText="1"/>
    </xf>
    <xf numFmtId="0" fontId="3" fillId="0" borderId="0" xfId="0" applyFont="1" applyAlignment="1">
      <alignment horizontal="left" vertical="center" indent="1"/>
    </xf>
    <xf numFmtId="0" fontId="14" fillId="0" borderId="8" xfId="0" applyFont="1" applyBorder="1" applyAlignment="1">
      <alignment horizontal="left" vertical="center" wrapText="1" readingOrder="1"/>
    </xf>
    <xf numFmtId="0" fontId="12" fillId="0" borderId="8" xfId="0" applyFont="1" applyBorder="1" applyAlignment="1">
      <alignment horizontal="left" vertical="center" wrapText="1" readingOrder="1"/>
    </xf>
    <xf numFmtId="0" fontId="14" fillId="0" borderId="6" xfId="0" applyFont="1" applyBorder="1" applyAlignment="1">
      <alignment horizontal="left" vertical="center" wrapText="1" readingOrder="1"/>
    </xf>
    <xf numFmtId="0" fontId="14" fillId="0" borderId="0" xfId="0" applyFont="1" applyAlignment="1">
      <alignment horizontal="left" vertical="center" wrapText="1" readingOrder="1"/>
    </xf>
    <xf numFmtId="0" fontId="12" fillId="0" borderId="10" xfId="0" applyFont="1" applyBorder="1" applyAlignment="1">
      <alignment horizontal="left" vertical="center" wrapText="1" indent="2" readingOrder="1"/>
    </xf>
    <xf numFmtId="169" fontId="12" fillId="0" borderId="4" xfId="0" applyNumberFormat="1" applyFont="1" applyBorder="1" applyAlignment="1">
      <alignment horizontal="right" vertical="center" wrapText="1" readingOrder="1"/>
    </xf>
    <xf numFmtId="169" fontId="12" fillId="0" borderId="10" xfId="0" applyNumberFormat="1" applyFont="1" applyBorder="1" applyAlignment="1">
      <alignment horizontal="right" vertical="center" wrapText="1" readingOrder="1"/>
    </xf>
    <xf numFmtId="0" fontId="12" fillId="0" borderId="0" xfId="0" applyFont="1" applyAlignment="1">
      <alignment horizontal="left" vertical="center" wrapText="1" indent="2" readingOrder="1"/>
    </xf>
    <xf numFmtId="167" fontId="12" fillId="0" borderId="0" xfId="0" applyNumberFormat="1" applyFont="1" applyAlignment="1">
      <alignment horizontal="right" vertical="center" wrapText="1" readingOrder="1"/>
    </xf>
    <xf numFmtId="167" fontId="12" fillId="0" borderId="5" xfId="0" applyNumberFormat="1" applyFont="1" applyBorder="1" applyAlignment="1">
      <alignment horizontal="right" vertical="center" wrapText="1" readingOrder="1"/>
    </xf>
    <xf numFmtId="170" fontId="12" fillId="0" borderId="5" xfId="0" applyNumberFormat="1" applyFont="1" applyBorder="1" applyAlignment="1">
      <alignment horizontal="right" vertical="center" wrapText="1" readingOrder="1"/>
    </xf>
    <xf numFmtId="0" fontId="11" fillId="0" borderId="13" xfId="0" applyFont="1" applyBorder="1" applyAlignment="1">
      <alignment horizontal="left" vertical="center" wrapText="1" readingOrder="1"/>
    </xf>
    <xf numFmtId="166" fontId="11" fillId="0" borderId="13" xfId="0" applyNumberFormat="1" applyFont="1" applyBorder="1" applyAlignment="1">
      <alignment horizontal="right" vertical="center" wrapText="1" readingOrder="1"/>
    </xf>
    <xf numFmtId="166" fontId="11" fillId="0" borderId="14" xfId="0" applyNumberFormat="1" applyFont="1" applyBorder="1" applyAlignment="1">
      <alignment horizontal="right" vertical="center" wrapText="1" readingOrder="1"/>
    </xf>
    <xf numFmtId="0" fontId="3" fillId="0" borderId="13" xfId="0" applyFont="1" applyBorder="1" applyAlignment="1">
      <alignment horizontal="left" vertical="center" wrapText="1"/>
    </xf>
    <xf numFmtId="164" fontId="3" fillId="0" borderId="13" xfId="0" applyNumberFormat="1" applyFont="1" applyBorder="1" applyAlignment="1">
      <alignment horizontal="right" vertical="center" wrapText="1"/>
    </xf>
    <xf numFmtId="0" fontId="9" fillId="3" borderId="0" xfId="0" applyFont="1" applyFill="1" applyAlignment="1">
      <alignment horizontal="left" vertical="center"/>
    </xf>
    <xf numFmtId="0" fontId="9" fillId="3" borderId="0" xfId="0" applyFont="1" applyFill="1" applyAlignment="1">
      <alignment horizontal="right" vertical="center"/>
    </xf>
    <xf numFmtId="0" fontId="5" fillId="0" borderId="13" xfId="0" applyFont="1" applyBorder="1" applyAlignment="1">
      <alignment horizontal="left" vertical="center"/>
    </xf>
    <xf numFmtId="164" fontId="4" fillId="2" borderId="13" xfId="0" applyNumberFormat="1" applyFont="1" applyFill="1" applyBorder="1" applyAlignment="1">
      <alignment horizontal="right" vertical="center"/>
    </xf>
    <xf numFmtId="164" fontId="3" fillId="0" borderId="9" xfId="0" applyNumberFormat="1" applyFont="1" applyBorder="1" applyAlignment="1">
      <alignment horizontal="right" vertical="center"/>
    </xf>
    <xf numFmtId="14" fontId="10" fillId="0" borderId="0" xfId="0" applyNumberFormat="1" applyFont="1"/>
    <xf numFmtId="0" fontId="17" fillId="0" borderId="0" xfId="0" applyFont="1"/>
    <xf numFmtId="170" fontId="11" fillId="0" borderId="5" xfId="0" applyNumberFormat="1" applyFont="1" applyBorder="1" applyAlignment="1">
      <alignment horizontal="right" vertical="center" wrapText="1" readingOrder="1"/>
    </xf>
    <xf numFmtId="170" fontId="11" fillId="0" borderId="0" xfId="0" applyNumberFormat="1" applyFont="1" applyAlignment="1">
      <alignment horizontal="right" vertical="center" wrapText="1" readingOrder="1"/>
    </xf>
    <xf numFmtId="166" fontId="11" fillId="5" borderId="13" xfId="0" applyNumberFormat="1" applyFont="1" applyFill="1" applyBorder="1" applyAlignment="1">
      <alignment horizontal="right" vertical="center" wrapText="1" readingOrder="1"/>
    </xf>
    <xf numFmtId="168" fontId="12" fillId="5" borderId="10" xfId="0" applyNumberFormat="1" applyFont="1" applyFill="1" applyBorder="1" applyAlignment="1">
      <alignment horizontal="right" vertical="center" wrapText="1" readingOrder="1"/>
    </xf>
    <xf numFmtId="167" fontId="12" fillId="5" borderId="0" xfId="0" applyNumberFormat="1" applyFont="1" applyFill="1" applyAlignment="1">
      <alignment horizontal="right" vertical="center" wrapText="1" readingOrder="1"/>
    </xf>
    <xf numFmtId="170" fontId="11" fillId="5" borderId="0" xfId="0" applyNumberFormat="1" applyFont="1" applyFill="1" applyAlignment="1">
      <alignment horizontal="right" vertical="center" wrapText="1" readingOrder="1"/>
    </xf>
    <xf numFmtId="166" fontId="12" fillId="5" borderId="0" xfId="0" applyNumberFormat="1" applyFont="1" applyFill="1" applyAlignment="1">
      <alignment horizontal="right" vertical="center" wrapText="1" readingOrder="1"/>
    </xf>
    <xf numFmtId="164" fontId="4" fillId="2" borderId="20" xfId="0" applyNumberFormat="1" applyFont="1" applyFill="1" applyBorder="1" applyAlignment="1">
      <alignment horizontal="right" vertical="center"/>
    </xf>
    <xf numFmtId="164" fontId="4" fillId="2" borderId="15" xfId="0" applyNumberFormat="1" applyFont="1" applyFill="1" applyBorder="1" applyAlignment="1">
      <alignment horizontal="right" vertical="center"/>
    </xf>
    <xf numFmtId="164" fontId="4" fillId="5" borderId="13" xfId="0" applyNumberFormat="1" applyFont="1" applyFill="1" applyBorder="1" applyAlignment="1">
      <alignment horizontal="right" vertical="center"/>
    </xf>
    <xf numFmtId="164" fontId="3" fillId="5" borderId="0" xfId="0" applyNumberFormat="1" applyFont="1" applyFill="1" applyAlignment="1">
      <alignment horizontal="right" vertical="center"/>
    </xf>
    <xf numFmtId="0" fontId="18" fillId="0" borderId="0" xfId="3" applyFont="1" applyFill="1" applyAlignment="1">
      <alignment wrapText="1"/>
    </xf>
    <xf numFmtId="165" fontId="9" fillId="3" borderId="2" xfId="0" applyNumberFormat="1" applyFont="1" applyFill="1" applyBorder="1" applyAlignment="1">
      <alignment horizontal="left" vertical="center"/>
    </xf>
    <xf numFmtId="0" fontId="5" fillId="0" borderId="0" xfId="0" applyFont="1" applyAlignment="1">
      <alignment horizontal="left" vertical="center" wrapText="1"/>
    </xf>
    <xf numFmtId="0" fontId="7" fillId="0" borderId="0" xfId="0" applyFont="1" applyAlignment="1">
      <alignment horizontal="right" vertical="center"/>
    </xf>
    <xf numFmtId="0" fontId="3" fillId="0" borderId="0" xfId="0" applyFont="1"/>
    <xf numFmtId="0" fontId="5" fillId="0" borderId="13" xfId="0" applyFont="1" applyBorder="1" applyAlignment="1">
      <alignment horizontal="left" vertical="center" wrapText="1"/>
    </xf>
    <xf numFmtId="164" fontId="4" fillId="0" borderId="13" xfId="0" applyNumberFormat="1" applyFont="1" applyBorder="1" applyAlignment="1">
      <alignment horizontal="right" vertical="center" wrapText="1"/>
    </xf>
    <xf numFmtId="164" fontId="5" fillId="0" borderId="13" xfId="0" applyNumberFormat="1" applyFont="1" applyBorder="1" applyAlignment="1">
      <alignment horizontal="right" vertical="center" wrapText="1"/>
    </xf>
    <xf numFmtId="0" fontId="3" fillId="0" borderId="0" xfId="0" applyFont="1" applyAlignment="1">
      <alignment horizontal="left" vertical="center" wrapText="1"/>
    </xf>
    <xf numFmtId="164" fontId="7" fillId="0" borderId="0" xfId="0" applyNumberFormat="1" applyFont="1" applyAlignment="1">
      <alignment horizontal="right" vertical="center" wrapText="1"/>
    </xf>
    <xf numFmtId="164" fontId="3" fillId="0" borderId="0" xfId="0" applyNumberFormat="1" applyFont="1" applyAlignment="1">
      <alignment vertical="center" wrapText="1"/>
    </xf>
    <xf numFmtId="0" fontId="3" fillId="0" borderId="0" xfId="0" applyFont="1" applyAlignment="1">
      <alignment horizontal="left" vertical="center" wrapText="1" indent="1"/>
    </xf>
    <xf numFmtId="164" fontId="3" fillId="0" borderId="0" xfId="0" applyNumberFormat="1" applyFont="1" applyAlignment="1">
      <alignment horizontal="right" vertical="center" wrapText="1"/>
    </xf>
    <xf numFmtId="0" fontId="19" fillId="0" borderId="0" xfId="0" applyFont="1" applyAlignment="1">
      <alignment horizontal="left" vertical="center" wrapText="1" indent="2"/>
    </xf>
    <xf numFmtId="164" fontId="6" fillId="0" borderId="0" xfId="0" applyNumberFormat="1" applyFont="1" applyAlignment="1">
      <alignment horizontal="right" vertical="center" wrapText="1"/>
    </xf>
    <xf numFmtId="164" fontId="19" fillId="0" borderId="0" xfId="0" applyNumberFormat="1" applyFont="1" applyAlignment="1">
      <alignment horizontal="right" vertical="center" wrapText="1"/>
    </xf>
    <xf numFmtId="164" fontId="4" fillId="0" borderId="13" xfId="0" applyNumberFormat="1" applyFont="1" applyBorder="1" applyAlignment="1">
      <alignment horizontal="right" vertical="center"/>
    </xf>
    <xf numFmtId="164" fontId="5" fillId="0" borderId="13" xfId="0" applyNumberFormat="1" applyFont="1" applyBorder="1" applyAlignment="1">
      <alignment horizontal="right" vertical="center"/>
    </xf>
    <xf numFmtId="0" fontId="5" fillId="0" borderId="3" xfId="0" applyFont="1" applyBorder="1" applyAlignment="1">
      <alignment horizontal="left" vertical="center" wrapText="1"/>
    </xf>
    <xf numFmtId="164" fontId="7" fillId="0" borderId="3" xfId="0" applyNumberFormat="1" applyFont="1" applyBorder="1" applyAlignment="1">
      <alignment horizontal="right" vertical="center"/>
    </xf>
    <xf numFmtId="164" fontId="3" fillId="0" borderId="3" xfId="0" applyNumberFormat="1" applyFont="1" applyBorder="1" applyAlignment="1">
      <alignment horizontal="right" vertical="center"/>
    </xf>
    <xf numFmtId="164" fontId="4" fillId="0" borderId="0" xfId="0" applyNumberFormat="1" applyFont="1" applyAlignment="1">
      <alignment horizontal="right" vertical="center" wrapText="1"/>
    </xf>
    <xf numFmtId="0" fontId="3" fillId="0" borderId="3" xfId="0" applyFont="1" applyBorder="1" applyAlignment="1">
      <alignment horizontal="left" vertical="center"/>
    </xf>
    <xf numFmtId="164" fontId="4" fillId="0" borderId="3" xfId="0" applyNumberFormat="1" applyFont="1" applyBorder="1" applyAlignment="1">
      <alignment horizontal="right" vertical="center" wrapText="1"/>
    </xf>
    <xf numFmtId="164" fontId="5" fillId="0" borderId="3" xfId="0" applyNumberFormat="1" applyFont="1" applyBorder="1" applyAlignment="1">
      <alignment horizontal="right" vertical="center" wrapText="1"/>
    </xf>
    <xf numFmtId="0" fontId="3" fillId="0" borderId="3" xfId="0" applyFont="1" applyBorder="1" applyAlignment="1">
      <alignment horizontal="left" vertical="center" wrapText="1"/>
    </xf>
    <xf numFmtId="164" fontId="3" fillId="0" borderId="3" xfId="0" applyNumberFormat="1" applyFont="1" applyBorder="1" applyAlignment="1">
      <alignment horizontal="right" vertical="center" wrapText="1"/>
    </xf>
    <xf numFmtId="164" fontId="10" fillId="0" borderId="0" xfId="0" applyNumberFormat="1" applyFont="1"/>
    <xf numFmtId="0" fontId="10" fillId="0" borderId="0" xfId="0" applyFont="1" applyAlignment="1">
      <alignment wrapText="1"/>
    </xf>
    <xf numFmtId="164" fontId="7" fillId="0" borderId="18" xfId="0" applyNumberFormat="1" applyFont="1" applyBorder="1" applyAlignment="1">
      <alignment horizontal="right" vertical="center"/>
    </xf>
    <xf numFmtId="0" fontId="5" fillId="0" borderId="18" xfId="0" applyFont="1" applyBorder="1" applyAlignment="1">
      <alignment horizontal="left" vertical="center" wrapText="1"/>
    </xf>
    <xf numFmtId="164" fontId="4" fillId="0" borderId="18" xfId="0" applyNumberFormat="1" applyFont="1" applyBorder="1" applyAlignment="1">
      <alignment horizontal="right" vertical="center"/>
    </xf>
    <xf numFmtId="164" fontId="4" fillId="0" borderId="12" xfId="0" applyNumberFormat="1" applyFont="1" applyBorder="1" applyAlignment="1">
      <alignment horizontal="right" vertical="center"/>
    </xf>
    <xf numFmtId="164" fontId="4" fillId="0" borderId="14" xfId="0" applyNumberFormat="1" applyFont="1" applyBorder="1" applyAlignment="1">
      <alignment horizontal="right" vertical="center"/>
    </xf>
    <xf numFmtId="0" fontId="10" fillId="0" borderId="0" xfId="0" applyFont="1" applyAlignment="1">
      <alignment horizontal="left" wrapText="1"/>
    </xf>
    <xf numFmtId="0" fontId="5" fillId="0" borderId="21" xfId="0" applyFont="1" applyBorder="1" applyAlignment="1">
      <alignment horizontal="left" vertical="center" wrapText="1"/>
    </xf>
    <xf numFmtId="0" fontId="3" fillId="0" borderId="0" xfId="0" applyFont="1" applyAlignment="1">
      <alignment vertical="center" wrapText="1"/>
    </xf>
    <xf numFmtId="174" fontId="10" fillId="0" borderId="0" xfId="0" applyNumberFormat="1" applyFont="1"/>
    <xf numFmtId="0" fontId="20" fillId="0" borderId="0" xfId="0" applyFont="1" applyAlignment="1">
      <alignment vertical="center" wrapText="1"/>
    </xf>
    <xf numFmtId="175" fontId="10" fillId="0" borderId="0" xfId="0" applyNumberFormat="1" applyFont="1"/>
    <xf numFmtId="164" fontId="3" fillId="0" borderId="16" xfId="0" applyNumberFormat="1" applyFont="1" applyBorder="1" applyAlignment="1">
      <alignment horizontal="right" vertical="center"/>
    </xf>
    <xf numFmtId="176" fontId="3" fillId="0" borderId="0" xfId="0" applyNumberFormat="1" applyFont="1" applyAlignment="1">
      <alignment horizontal="right" vertical="center"/>
    </xf>
    <xf numFmtId="176" fontId="7" fillId="0" borderId="0" xfId="0" applyNumberFormat="1" applyFont="1" applyAlignment="1">
      <alignment horizontal="right" vertical="center"/>
    </xf>
    <xf numFmtId="0" fontId="11" fillId="0" borderId="24" xfId="0" applyFont="1" applyBorder="1" applyAlignment="1">
      <alignment horizontal="left" vertical="center" wrapText="1" readingOrder="1"/>
    </xf>
    <xf numFmtId="0" fontId="12" fillId="0" borderId="23" xfId="0" applyFont="1" applyBorder="1" applyAlignment="1">
      <alignment vertical="center"/>
    </xf>
    <xf numFmtId="0" fontId="12" fillId="0" borderId="23" xfId="0" applyFont="1" applyBorder="1" applyAlignment="1">
      <alignment horizontal="left" vertical="center" wrapText="1" indent="1" readingOrder="1"/>
    </xf>
    <xf numFmtId="0" fontId="9" fillId="4" borderId="23" xfId="0" applyFont="1" applyFill="1" applyBorder="1" applyAlignment="1">
      <alignment horizontal="left" vertical="center" wrapText="1" readingOrder="1"/>
    </xf>
    <xf numFmtId="0" fontId="11" fillId="0" borderId="23" xfId="0" applyFont="1" applyBorder="1" applyAlignment="1">
      <alignment horizontal="left" vertical="center" wrapText="1" readingOrder="1"/>
    </xf>
    <xf numFmtId="0" fontId="14" fillId="0" borderId="26" xfId="0" applyFont="1" applyBorder="1" applyAlignment="1">
      <alignment horizontal="left" vertical="center" wrapText="1" readingOrder="1"/>
    </xf>
    <xf numFmtId="164" fontId="3" fillId="0" borderId="27" xfId="0" applyNumberFormat="1" applyFont="1" applyBorder="1" applyAlignment="1">
      <alignment horizontal="right" vertical="center"/>
    </xf>
    <xf numFmtId="0" fontId="9" fillId="3" borderId="28" xfId="0" applyFont="1" applyFill="1" applyBorder="1" applyAlignment="1">
      <alignment horizontal="left" vertical="center"/>
    </xf>
    <xf numFmtId="0" fontId="5" fillId="0" borderId="24" xfId="0" applyFont="1" applyBorder="1" applyAlignment="1">
      <alignment horizontal="left" vertical="center"/>
    </xf>
    <xf numFmtId="0" fontId="3" fillId="0" borderId="23" xfId="0" applyFont="1" applyBorder="1" applyAlignment="1">
      <alignment horizontal="left" vertical="center" indent="1"/>
    </xf>
    <xf numFmtId="165" fontId="9" fillId="3" borderId="29" xfId="0" applyNumberFormat="1" applyFont="1" applyFill="1" applyBorder="1" applyAlignment="1">
      <alignment horizontal="right" vertical="center"/>
    </xf>
    <xf numFmtId="169" fontId="12" fillId="0" borderId="30" xfId="0" applyNumberFormat="1" applyFont="1" applyBorder="1" applyAlignment="1">
      <alignment horizontal="right" vertical="center" wrapText="1" readingOrder="1"/>
    </xf>
    <xf numFmtId="167" fontId="12" fillId="0" borderId="31" xfId="0" applyNumberFormat="1" applyFont="1" applyBorder="1" applyAlignment="1">
      <alignment horizontal="right" vertical="center" wrapText="1" readingOrder="1"/>
    </xf>
    <xf numFmtId="166" fontId="11" fillId="0" borderId="32" xfId="0" applyNumberFormat="1" applyFont="1" applyBorder="1" applyAlignment="1">
      <alignment horizontal="right" vertical="center" wrapText="1" readingOrder="1"/>
    </xf>
    <xf numFmtId="170" fontId="11" fillId="0" borderId="31" xfId="0" applyNumberFormat="1" applyFont="1" applyBorder="1" applyAlignment="1">
      <alignment horizontal="right" vertical="center" wrapText="1" readingOrder="1"/>
    </xf>
    <xf numFmtId="166" fontId="12" fillId="0" borderId="31" xfId="0" applyNumberFormat="1" applyFont="1" applyBorder="1" applyAlignment="1">
      <alignment horizontal="right" vertical="center" wrapText="1" readingOrder="1"/>
    </xf>
    <xf numFmtId="166" fontId="11" fillId="0" borderId="6" xfId="0" applyNumberFormat="1" applyFont="1" applyBorder="1" applyAlignment="1">
      <alignment horizontal="right" vertical="center" wrapText="1" readingOrder="1"/>
    </xf>
    <xf numFmtId="176" fontId="9" fillId="4" borderId="0" xfId="0" applyNumberFormat="1" applyFont="1" applyFill="1" applyAlignment="1">
      <alignment horizontal="right" vertical="center"/>
    </xf>
    <xf numFmtId="164" fontId="9" fillId="4" borderId="0" xfId="0" applyNumberFormat="1" applyFont="1" applyFill="1" applyAlignment="1">
      <alignment horizontal="right" vertical="center"/>
    </xf>
    <xf numFmtId="164" fontId="3" fillId="0" borderId="17" xfId="0" applyNumberFormat="1" applyFont="1" applyBorder="1" applyAlignment="1">
      <alignment horizontal="right" vertical="center"/>
    </xf>
    <xf numFmtId="164" fontId="3" fillId="0" borderId="5" xfId="0" applyNumberFormat="1" applyFont="1" applyBorder="1" applyAlignment="1">
      <alignment horizontal="right" vertical="center"/>
    </xf>
    <xf numFmtId="164" fontId="3" fillId="5" borderId="13" xfId="0" applyNumberFormat="1" applyFont="1" applyFill="1" applyBorder="1" applyAlignment="1">
      <alignment horizontal="right" vertical="center" wrapText="1"/>
    </xf>
    <xf numFmtId="0" fontId="3" fillId="0" borderId="4" xfId="0" applyFont="1" applyBorder="1"/>
    <xf numFmtId="164" fontId="5" fillId="0" borderId="14" xfId="0" applyNumberFormat="1" applyFont="1" applyBorder="1" applyAlignment="1">
      <alignment horizontal="right" vertical="center" wrapText="1"/>
    </xf>
    <xf numFmtId="164" fontId="3" fillId="0" borderId="5" xfId="0" applyNumberFormat="1" applyFont="1" applyBorder="1" applyAlignment="1">
      <alignment vertical="center" wrapText="1"/>
    </xf>
    <xf numFmtId="164" fontId="3" fillId="0" borderId="5" xfId="0" applyNumberFormat="1" applyFont="1" applyBorder="1" applyAlignment="1">
      <alignment horizontal="right" vertical="center" wrapText="1"/>
    </xf>
    <xf numFmtId="164" fontId="7" fillId="0" borderId="5" xfId="0" applyNumberFormat="1" applyFont="1" applyBorder="1" applyAlignment="1">
      <alignment horizontal="right" vertical="center" wrapText="1"/>
    </xf>
    <xf numFmtId="164" fontId="3" fillId="0" borderId="14" xfId="0" applyNumberFormat="1" applyFont="1" applyBorder="1" applyAlignment="1">
      <alignment horizontal="right" vertical="center" wrapText="1"/>
    </xf>
    <xf numFmtId="164" fontId="19" fillId="0" borderId="5" xfId="0" applyNumberFormat="1" applyFont="1" applyBorder="1" applyAlignment="1">
      <alignment horizontal="right" vertical="center" wrapText="1"/>
    </xf>
    <xf numFmtId="164" fontId="5" fillId="0" borderId="14" xfId="0" applyNumberFormat="1" applyFont="1" applyBorder="1" applyAlignment="1">
      <alignment horizontal="right" vertical="center"/>
    </xf>
    <xf numFmtId="164" fontId="3" fillId="0" borderId="22" xfId="0" applyNumberFormat="1" applyFont="1" applyBorder="1" applyAlignment="1">
      <alignment horizontal="right" vertical="center"/>
    </xf>
    <xf numFmtId="164" fontId="4" fillId="0" borderId="14" xfId="0" applyNumberFormat="1" applyFont="1" applyBorder="1" applyAlignment="1">
      <alignment horizontal="right" vertical="center" wrapText="1"/>
    </xf>
    <xf numFmtId="164" fontId="5" fillId="0" borderId="22" xfId="0" applyNumberFormat="1" applyFont="1" applyBorder="1" applyAlignment="1">
      <alignment horizontal="right" vertical="center" wrapText="1"/>
    </xf>
    <xf numFmtId="164" fontId="3" fillId="0" borderId="22" xfId="0" applyNumberFormat="1" applyFont="1" applyBorder="1" applyAlignment="1">
      <alignment horizontal="right" vertical="center" wrapText="1"/>
    </xf>
    <xf numFmtId="0" fontId="7" fillId="5" borderId="0" xfId="0" applyFont="1" applyFill="1" applyAlignment="1">
      <alignment horizontal="right" vertical="center"/>
    </xf>
    <xf numFmtId="164" fontId="4" fillId="5" borderId="13" xfId="0" applyNumberFormat="1" applyFont="1" applyFill="1" applyBorder="1" applyAlignment="1">
      <alignment horizontal="right" vertical="center" wrapText="1"/>
    </xf>
    <xf numFmtId="164" fontId="7" fillId="5" borderId="0" xfId="0" applyNumberFormat="1" applyFont="1" applyFill="1" applyAlignment="1">
      <alignment horizontal="right" vertical="center" wrapText="1"/>
    </xf>
    <xf numFmtId="164" fontId="6" fillId="5" borderId="0" xfId="0" applyNumberFormat="1" applyFont="1" applyFill="1" applyAlignment="1">
      <alignment horizontal="right" vertical="center" wrapText="1"/>
    </xf>
    <xf numFmtId="164" fontId="7" fillId="5" borderId="0" xfId="0" applyNumberFormat="1" applyFont="1" applyFill="1" applyAlignment="1">
      <alignment horizontal="right" vertical="center"/>
    </xf>
    <xf numFmtId="164" fontId="7" fillId="5" borderId="3" xfId="0" applyNumberFormat="1" applyFont="1" applyFill="1" applyBorder="1" applyAlignment="1">
      <alignment horizontal="right" vertical="center"/>
    </xf>
    <xf numFmtId="164" fontId="4" fillId="5" borderId="0" xfId="0" applyNumberFormat="1" applyFont="1" applyFill="1" applyAlignment="1">
      <alignment horizontal="right" vertical="center" wrapText="1"/>
    </xf>
    <xf numFmtId="164" fontId="3" fillId="5" borderId="0" xfId="0" applyNumberFormat="1" applyFont="1" applyFill="1" applyAlignment="1">
      <alignment horizontal="right" vertical="center" wrapText="1"/>
    </xf>
    <xf numFmtId="164" fontId="4" fillId="5" borderId="3" xfId="0" applyNumberFormat="1" applyFont="1" applyFill="1" applyBorder="1" applyAlignment="1">
      <alignment horizontal="right" vertical="center" wrapText="1"/>
    </xf>
    <xf numFmtId="164" fontId="3" fillId="5" borderId="3" xfId="0" applyNumberFormat="1" applyFont="1" applyFill="1" applyBorder="1" applyAlignment="1">
      <alignment horizontal="right" vertical="center" wrapText="1"/>
    </xf>
    <xf numFmtId="164" fontId="7" fillId="0" borderId="5" xfId="0" applyNumberFormat="1" applyFont="1" applyBorder="1" applyAlignment="1">
      <alignment horizontal="right" vertical="center"/>
    </xf>
    <xf numFmtId="0" fontId="5" fillId="0" borderId="0" xfId="0" applyFont="1" applyAlignment="1">
      <alignment horizontal="left" vertical="center"/>
    </xf>
    <xf numFmtId="164" fontId="7" fillId="0" borderId="4" xfId="0" applyNumberFormat="1" applyFont="1" applyBorder="1" applyAlignment="1">
      <alignment horizontal="right" vertical="center"/>
    </xf>
    <xf numFmtId="164" fontId="3" fillId="0" borderId="4" xfId="0" applyNumberFormat="1" applyFont="1" applyBorder="1" applyAlignment="1">
      <alignment horizontal="right" vertical="center" wrapText="1"/>
    </xf>
    <xf numFmtId="164" fontId="5" fillId="5" borderId="13" xfId="0" applyNumberFormat="1" applyFont="1" applyFill="1" applyBorder="1" applyAlignment="1">
      <alignment horizontal="right" vertical="center" wrapText="1"/>
    </xf>
    <xf numFmtId="164" fontId="5" fillId="0" borderId="18" xfId="0" applyNumberFormat="1" applyFont="1" applyBorder="1" applyAlignment="1">
      <alignment horizontal="right" vertical="center" wrapText="1"/>
    </xf>
    <xf numFmtId="164" fontId="5" fillId="5" borderId="18" xfId="0" applyNumberFormat="1" applyFont="1" applyFill="1" applyBorder="1" applyAlignment="1">
      <alignment horizontal="right" vertical="center" wrapText="1"/>
    </xf>
    <xf numFmtId="164" fontId="5" fillId="0" borderId="12" xfId="0" applyNumberFormat="1" applyFont="1" applyBorder="1" applyAlignment="1">
      <alignment horizontal="right" vertical="center" wrapText="1"/>
    </xf>
    <xf numFmtId="164" fontId="5" fillId="0" borderId="21" xfId="0" applyNumberFormat="1" applyFont="1" applyBorder="1" applyAlignment="1">
      <alignment horizontal="right" vertical="center" wrapText="1"/>
    </xf>
    <xf numFmtId="164" fontId="5" fillId="5" borderId="21" xfId="0" applyNumberFormat="1" applyFont="1" applyFill="1" applyBorder="1" applyAlignment="1">
      <alignment horizontal="right" vertical="center" wrapText="1"/>
    </xf>
    <xf numFmtId="166" fontId="12" fillId="5" borderId="0" xfId="0" applyNumberFormat="1" applyFont="1" applyFill="1" applyAlignment="1">
      <alignment horizontal="right" vertical="center"/>
    </xf>
    <xf numFmtId="166" fontId="11" fillId="5" borderId="6" xfId="0" applyNumberFormat="1" applyFont="1" applyFill="1" applyBorder="1" applyAlignment="1">
      <alignment horizontal="right" vertical="center" wrapText="1" readingOrder="1"/>
    </xf>
    <xf numFmtId="1" fontId="4" fillId="5" borderId="33" xfId="0" applyNumberFormat="1" applyFont="1" applyFill="1" applyBorder="1"/>
    <xf numFmtId="1" fontId="19" fillId="0" borderId="0" xfId="0" applyNumberFormat="1" applyFont="1" applyAlignment="1">
      <alignment horizontal="right" vertical="center" wrapText="1"/>
    </xf>
    <xf numFmtId="1" fontId="4" fillId="5" borderId="13" xfId="0" applyNumberFormat="1" applyFont="1" applyFill="1" applyBorder="1" applyAlignment="1">
      <alignment horizontal="right" vertical="center" wrapText="1"/>
    </xf>
    <xf numFmtId="164" fontId="22" fillId="0" borderId="0" xfId="0" applyNumberFormat="1" applyFont="1" applyAlignment="1">
      <alignment horizontal="right" vertical="center"/>
    </xf>
    <xf numFmtId="1" fontId="4" fillId="0" borderId="13" xfId="0" applyNumberFormat="1" applyFont="1" applyBorder="1" applyAlignment="1">
      <alignment horizontal="right" vertical="center" wrapText="1"/>
    </xf>
    <xf numFmtId="0" fontId="24" fillId="0" borderId="0" xfId="0" applyFont="1" applyAlignment="1">
      <alignment horizontal="center" vertical="center"/>
    </xf>
    <xf numFmtId="167" fontId="11" fillId="0" borderId="0" xfId="0" applyNumberFormat="1" applyFont="1" applyAlignment="1">
      <alignment horizontal="right" vertical="center" wrapText="1" readingOrder="1"/>
    </xf>
    <xf numFmtId="167" fontId="11" fillId="5" borderId="0" xfId="0" applyNumberFormat="1" applyFont="1" applyFill="1" applyAlignment="1">
      <alignment horizontal="right" vertical="center" wrapText="1" readingOrder="1"/>
    </xf>
    <xf numFmtId="167" fontId="11" fillId="0" borderId="6" xfId="0" applyNumberFormat="1" applyFont="1" applyBorder="1" applyAlignment="1">
      <alignment horizontal="right" vertical="center" wrapText="1" readingOrder="1"/>
    </xf>
    <xf numFmtId="167" fontId="11" fillId="5" borderId="6" xfId="0" applyNumberFormat="1" applyFont="1" applyFill="1" applyBorder="1" applyAlignment="1">
      <alignment horizontal="right" vertical="center" wrapText="1" readingOrder="1"/>
    </xf>
    <xf numFmtId="167" fontId="12" fillId="0" borderId="6" xfId="0" applyNumberFormat="1" applyFont="1" applyBorder="1" applyAlignment="1">
      <alignment horizontal="right" vertical="center" wrapText="1" readingOrder="1"/>
    </xf>
    <xf numFmtId="167" fontId="12" fillId="5" borderId="6" xfId="0" applyNumberFormat="1" applyFont="1" applyFill="1" applyBorder="1" applyAlignment="1">
      <alignment horizontal="right" vertical="center" wrapText="1" readingOrder="1"/>
    </xf>
    <xf numFmtId="166" fontId="11" fillId="0" borderId="34" xfId="0" applyNumberFormat="1" applyFont="1" applyBorder="1" applyAlignment="1">
      <alignment horizontal="right" vertical="center" wrapText="1" readingOrder="1"/>
    </xf>
    <xf numFmtId="0" fontId="11" fillId="0" borderId="21" xfId="0" applyFont="1" applyBorder="1" applyAlignment="1">
      <alignment horizontal="left" vertical="center" wrapText="1" readingOrder="1"/>
    </xf>
    <xf numFmtId="0" fontId="21" fillId="0" borderId="0" xfId="0" applyFont="1"/>
    <xf numFmtId="167" fontId="12" fillId="0" borderId="34" xfId="0" applyNumberFormat="1" applyFont="1" applyBorder="1" applyAlignment="1">
      <alignment horizontal="right" vertical="center" wrapText="1" readingOrder="1"/>
    </xf>
    <xf numFmtId="167" fontId="11" fillId="0" borderId="34" xfId="0" applyNumberFormat="1" applyFont="1" applyBorder="1" applyAlignment="1">
      <alignment horizontal="right" vertical="center" wrapText="1" readingOrder="1"/>
    </xf>
    <xf numFmtId="0" fontId="12" fillId="0" borderId="0" xfId="0" applyFont="1" applyAlignment="1">
      <alignment horizontal="left" vertical="center" wrapText="1" readingOrder="1"/>
    </xf>
    <xf numFmtId="0" fontId="12" fillId="0" borderId="23" xfId="0" applyFont="1" applyBorder="1" applyAlignment="1">
      <alignment horizontal="left" vertical="center" wrapText="1" readingOrder="1"/>
    </xf>
    <xf numFmtId="167" fontId="11" fillId="0" borderId="35" xfId="0" applyNumberFormat="1" applyFont="1" applyBorder="1" applyAlignment="1">
      <alignment horizontal="right" vertical="center" wrapText="1" readingOrder="1"/>
    </xf>
    <xf numFmtId="167" fontId="11" fillId="0" borderId="13" xfId="0" applyNumberFormat="1" applyFont="1" applyBorder="1" applyAlignment="1">
      <alignment horizontal="right" vertical="center" wrapText="1" readingOrder="1"/>
    </xf>
    <xf numFmtId="167" fontId="11" fillId="5" borderId="13" xfId="0" applyNumberFormat="1" applyFont="1" applyFill="1" applyBorder="1" applyAlignment="1">
      <alignment horizontal="right" vertical="center" wrapText="1" readingOrder="1"/>
    </xf>
    <xf numFmtId="167" fontId="11" fillId="0" borderId="21" xfId="0" applyNumberFormat="1" applyFont="1" applyBorder="1" applyAlignment="1">
      <alignment horizontal="right" vertical="center" wrapText="1" readingOrder="1"/>
    </xf>
    <xf numFmtId="167" fontId="11" fillId="5" borderId="21" xfId="0" applyNumberFormat="1" applyFont="1" applyFill="1" applyBorder="1" applyAlignment="1">
      <alignment horizontal="right" vertical="center" wrapText="1" readingOrder="1"/>
    </xf>
    <xf numFmtId="166" fontId="11" fillId="0" borderId="21" xfId="0" applyNumberFormat="1" applyFont="1" applyBorder="1" applyAlignment="1">
      <alignment horizontal="right" vertical="center" wrapText="1" readingOrder="1"/>
    </xf>
    <xf numFmtId="166" fontId="11" fillId="5" borderId="21" xfId="0" applyNumberFormat="1" applyFont="1" applyFill="1" applyBorder="1" applyAlignment="1">
      <alignment horizontal="right" vertical="center" wrapText="1" readingOrder="1"/>
    </xf>
    <xf numFmtId="0" fontId="12" fillId="0" borderId="36" xfId="0" applyFont="1" applyBorder="1" applyAlignment="1">
      <alignment horizontal="left" vertical="center" wrapText="1" indent="1" readingOrder="1"/>
    </xf>
    <xf numFmtId="166" fontId="11" fillId="0" borderId="7" xfId="0" applyNumberFormat="1" applyFont="1" applyBorder="1" applyAlignment="1">
      <alignment horizontal="right" vertical="center" wrapText="1" readingOrder="1"/>
    </xf>
    <xf numFmtId="167" fontId="11" fillId="0" borderId="14" xfId="0" applyNumberFormat="1" applyFont="1" applyBorder="1" applyAlignment="1">
      <alignment horizontal="right" vertical="center" wrapText="1" readingOrder="1"/>
    </xf>
    <xf numFmtId="167" fontId="12" fillId="0" borderId="7" xfId="0" applyNumberFormat="1" applyFont="1" applyBorder="1" applyAlignment="1">
      <alignment horizontal="right" vertical="center" wrapText="1" readingOrder="1"/>
    </xf>
    <xf numFmtId="166" fontId="12" fillId="0" borderId="38" xfId="0" applyNumberFormat="1" applyFont="1" applyBorder="1" applyAlignment="1">
      <alignment horizontal="right" vertical="center"/>
    </xf>
    <xf numFmtId="166" fontId="11" fillId="0" borderId="37" xfId="0" applyNumberFormat="1" applyFont="1" applyBorder="1" applyAlignment="1">
      <alignment horizontal="right" vertical="center" wrapText="1" readingOrder="1"/>
    </xf>
    <xf numFmtId="167" fontId="11" fillId="0" borderId="37" xfId="0" applyNumberFormat="1" applyFont="1" applyBorder="1" applyAlignment="1">
      <alignment horizontal="right" vertical="center" wrapText="1" readingOrder="1"/>
    </xf>
    <xf numFmtId="167" fontId="11" fillId="0" borderId="5" xfId="0" applyNumberFormat="1" applyFont="1" applyBorder="1" applyAlignment="1">
      <alignment horizontal="right" vertical="center" wrapText="1" readingOrder="1"/>
    </xf>
    <xf numFmtId="167" fontId="11" fillId="0" borderId="7" xfId="0" applyNumberFormat="1" applyFont="1" applyBorder="1" applyAlignment="1">
      <alignment horizontal="right" vertical="center" wrapText="1" readingOrder="1"/>
    </xf>
    <xf numFmtId="170" fontId="12" fillId="0" borderId="0" xfId="0" applyNumberFormat="1" applyFont="1" applyAlignment="1">
      <alignment horizontal="right" vertical="center" wrapText="1" readingOrder="1"/>
    </xf>
    <xf numFmtId="170" fontId="12" fillId="5" borderId="0" xfId="0" applyNumberFormat="1" applyFont="1" applyFill="1" applyAlignment="1">
      <alignment horizontal="right" vertical="center" wrapText="1" readingOrder="1"/>
    </xf>
    <xf numFmtId="0" fontId="5" fillId="0" borderId="18" xfId="0" applyFont="1" applyBorder="1" applyAlignment="1">
      <alignment horizontal="left" vertical="center"/>
    </xf>
    <xf numFmtId="164" fontId="4" fillId="5" borderId="18" xfId="0" applyNumberFormat="1" applyFont="1" applyFill="1" applyBorder="1" applyAlignment="1">
      <alignment horizontal="right" vertical="center"/>
    </xf>
    <xf numFmtId="164" fontId="4" fillId="2" borderId="18" xfId="0" applyNumberFormat="1" applyFont="1" applyFill="1" applyBorder="1" applyAlignment="1">
      <alignment horizontal="right" vertical="center"/>
    </xf>
    <xf numFmtId="0" fontId="5" fillId="0" borderId="21" xfId="0" applyFont="1" applyBorder="1" applyAlignment="1">
      <alignment horizontal="left" vertical="center"/>
    </xf>
    <xf numFmtId="164" fontId="4" fillId="0" borderId="21" xfId="0" applyNumberFormat="1" applyFont="1" applyBorder="1" applyAlignment="1">
      <alignment horizontal="right" vertical="center"/>
    </xf>
    <xf numFmtId="164" fontId="4" fillId="0" borderId="37" xfId="0" applyNumberFormat="1" applyFont="1" applyBorder="1" applyAlignment="1">
      <alignment horizontal="right" vertical="center"/>
    </xf>
    <xf numFmtId="164" fontId="4" fillId="5" borderId="21" xfId="0" applyNumberFormat="1" applyFont="1" applyFill="1" applyBorder="1" applyAlignment="1">
      <alignment horizontal="right" vertical="center"/>
    </xf>
    <xf numFmtId="164" fontId="4" fillId="2" borderId="21" xfId="0" applyNumberFormat="1" applyFont="1" applyFill="1" applyBorder="1" applyAlignment="1">
      <alignment horizontal="right" vertical="center"/>
    </xf>
    <xf numFmtId="0" fontId="25" fillId="0" borderId="0" xfId="0" applyFont="1" applyAlignment="1">
      <alignment horizontal="left" vertical="center"/>
    </xf>
    <xf numFmtId="164" fontId="12" fillId="0" borderId="0" xfId="0" applyNumberFormat="1" applyFont="1" applyAlignment="1">
      <alignment horizontal="right" vertical="center" wrapText="1" readingOrder="1"/>
    </xf>
    <xf numFmtId="164" fontId="12" fillId="0" borderId="5" xfId="0" applyNumberFormat="1" applyFont="1" applyBorder="1" applyAlignment="1">
      <alignment horizontal="right" vertical="center" wrapText="1" readingOrder="1"/>
    </xf>
    <xf numFmtId="164" fontId="12" fillId="5" borderId="0" xfId="0" applyNumberFormat="1" applyFont="1" applyFill="1" applyAlignment="1">
      <alignment horizontal="right" vertical="center" wrapText="1" readingOrder="1"/>
    </xf>
    <xf numFmtId="164" fontId="12" fillId="0" borderId="0" xfId="0" applyNumberFormat="1" applyFont="1" applyAlignment="1">
      <alignment horizontal="right" vertical="center"/>
    </xf>
    <xf numFmtId="0" fontId="12" fillId="0" borderId="6" xfId="0" applyFont="1" applyBorder="1" applyAlignment="1">
      <alignment horizontal="left" vertical="center" wrapText="1" indent="1" readingOrder="1"/>
    </xf>
    <xf numFmtId="0" fontId="12" fillId="0" borderId="25" xfId="0" applyFont="1" applyBorder="1" applyAlignment="1">
      <alignment horizontal="left" vertical="center" wrapText="1" indent="1" readingOrder="1"/>
    </xf>
    <xf numFmtId="164" fontId="12" fillId="0" borderId="6" xfId="0" applyNumberFormat="1" applyFont="1" applyBorder="1" applyAlignment="1">
      <alignment horizontal="right" vertical="center" wrapText="1" readingOrder="1"/>
    </xf>
    <xf numFmtId="164" fontId="12" fillId="0" borderId="7" xfId="0" applyNumberFormat="1" applyFont="1" applyBorder="1" applyAlignment="1">
      <alignment horizontal="right" vertical="center" wrapText="1" readingOrder="1"/>
    </xf>
    <xf numFmtId="164" fontId="12" fillId="5" borderId="6" xfId="0" applyNumberFormat="1" applyFont="1" applyFill="1" applyBorder="1" applyAlignment="1">
      <alignment horizontal="right" vertical="center" wrapText="1" readingOrder="1"/>
    </xf>
    <xf numFmtId="0" fontId="12" fillId="0" borderId="8" xfId="0" applyFont="1" applyBorder="1" applyAlignment="1">
      <alignment horizontal="left" vertical="center" wrapText="1" indent="1" readingOrder="1"/>
    </xf>
    <xf numFmtId="10" fontId="12" fillId="0" borderId="0" xfId="1" applyNumberFormat="1" applyFont="1" applyAlignment="1">
      <alignment horizontal="left" vertical="center" wrapText="1" indent="1" readingOrder="1"/>
    </xf>
    <xf numFmtId="171" fontId="10" fillId="0" borderId="0" xfId="0" applyNumberFormat="1" applyFont="1"/>
    <xf numFmtId="171" fontId="17" fillId="0" borderId="0" xfId="0" applyNumberFormat="1" applyFont="1"/>
    <xf numFmtId="10" fontId="10" fillId="0" borderId="0" xfId="1" applyNumberFormat="1" applyFont="1"/>
    <xf numFmtId="167" fontId="14" fillId="0" borderId="8" xfId="0" applyNumberFormat="1" applyFont="1" applyBorder="1" applyAlignment="1">
      <alignment horizontal="right" vertical="center" wrapText="1" readingOrder="1"/>
    </xf>
    <xf numFmtId="167" fontId="14" fillId="0" borderId="19" xfId="0" applyNumberFormat="1" applyFont="1" applyBorder="1" applyAlignment="1">
      <alignment horizontal="right" vertical="center" wrapText="1" readingOrder="1"/>
    </xf>
    <xf numFmtId="167" fontId="14" fillId="5" borderId="8" xfId="0" applyNumberFormat="1" applyFont="1" applyFill="1" applyBorder="1" applyAlignment="1">
      <alignment horizontal="right" vertical="center" wrapText="1" readingOrder="1"/>
    </xf>
    <xf numFmtId="171" fontId="14" fillId="0" borderId="8" xfId="0" applyNumberFormat="1" applyFont="1" applyBorder="1" applyAlignment="1">
      <alignment horizontal="right" vertical="center" wrapText="1" readingOrder="1"/>
    </xf>
    <xf numFmtId="171" fontId="14" fillId="0" borderId="11" xfId="0" applyNumberFormat="1" applyFont="1" applyBorder="1" applyAlignment="1">
      <alignment horizontal="right" vertical="center" wrapText="1" readingOrder="1"/>
    </xf>
    <xf numFmtId="171" fontId="14" fillId="5" borderId="8" xfId="0" applyNumberFormat="1" applyFont="1" applyFill="1" applyBorder="1" applyAlignment="1">
      <alignment horizontal="right" vertical="center" wrapText="1" readingOrder="1"/>
    </xf>
    <xf numFmtId="167" fontId="12" fillId="0" borderId="8" xfId="0" applyNumberFormat="1" applyFont="1" applyBorder="1" applyAlignment="1">
      <alignment horizontal="right" vertical="center" wrapText="1" readingOrder="1"/>
    </xf>
    <xf numFmtId="167" fontId="12" fillId="0" borderId="11" xfId="0" applyNumberFormat="1" applyFont="1" applyBorder="1" applyAlignment="1">
      <alignment horizontal="right" vertical="center" wrapText="1" readingOrder="1"/>
    </xf>
    <xf numFmtId="167" fontId="12" fillId="5" borderId="8" xfId="0" applyNumberFormat="1" applyFont="1" applyFill="1" applyBorder="1" applyAlignment="1">
      <alignment horizontal="right" vertical="center" wrapText="1" readingOrder="1"/>
    </xf>
    <xf numFmtId="171" fontId="14" fillId="0" borderId="0" xfId="0" applyNumberFormat="1" applyFont="1" applyAlignment="1">
      <alignment horizontal="right" vertical="center" wrapText="1" readingOrder="1"/>
    </xf>
    <xf numFmtId="171" fontId="14" fillId="0" borderId="5" xfId="0" applyNumberFormat="1" applyFont="1" applyBorder="1" applyAlignment="1">
      <alignment horizontal="right" vertical="center" wrapText="1" readingOrder="1"/>
    </xf>
    <xf numFmtId="171" fontId="14" fillId="5" borderId="0" xfId="0" applyNumberFormat="1" applyFont="1" applyFill="1" applyAlignment="1">
      <alignment horizontal="right" vertical="center" wrapText="1" readingOrder="1"/>
    </xf>
    <xf numFmtId="171" fontId="14" fillId="0" borderId="6" xfId="0" applyNumberFormat="1" applyFont="1" applyBorder="1" applyAlignment="1">
      <alignment horizontal="right" vertical="center" wrapText="1" readingOrder="1"/>
    </xf>
    <xf numFmtId="171" fontId="14" fillId="0" borderId="7" xfId="0" applyNumberFormat="1" applyFont="1" applyBorder="1" applyAlignment="1">
      <alignment horizontal="right" vertical="center" wrapText="1" readingOrder="1"/>
    </xf>
    <xf numFmtId="171" fontId="14" fillId="5" borderId="6" xfId="0" applyNumberFormat="1" applyFont="1" applyFill="1" applyBorder="1" applyAlignment="1">
      <alignment horizontal="right" vertical="center" wrapText="1" readingOrder="1"/>
    </xf>
    <xf numFmtId="171" fontId="14" fillId="0" borderId="39" xfId="0" applyNumberFormat="1" applyFont="1" applyBorder="1" applyAlignment="1">
      <alignment horizontal="right" vertical="center" wrapText="1" readingOrder="1"/>
    </xf>
    <xf numFmtId="171" fontId="11" fillId="0" borderId="6" xfId="0" applyNumberFormat="1" applyFont="1" applyBorder="1" applyAlignment="1">
      <alignment horizontal="right" vertical="center" wrapText="1" readingOrder="1"/>
    </xf>
    <xf numFmtId="167" fontId="14" fillId="0" borderId="6" xfId="0" applyNumberFormat="1" applyFont="1" applyBorder="1" applyAlignment="1">
      <alignment horizontal="right" vertical="center" wrapText="1" readingOrder="1"/>
    </xf>
    <xf numFmtId="167" fontId="14" fillId="0" borderId="7" xfId="0" applyNumberFormat="1" applyFont="1" applyBorder="1" applyAlignment="1">
      <alignment horizontal="right" vertical="center" wrapText="1" readingOrder="1"/>
    </xf>
    <xf numFmtId="167" fontId="14" fillId="5" borderId="6" xfId="0" applyNumberFormat="1" applyFont="1" applyFill="1" applyBorder="1" applyAlignment="1">
      <alignment horizontal="right" vertical="center" wrapText="1" readingOrder="1"/>
    </xf>
    <xf numFmtId="172" fontId="14" fillId="0" borderId="8" xfId="0" applyNumberFormat="1" applyFont="1" applyBorder="1" applyAlignment="1">
      <alignment horizontal="right" vertical="center" wrapText="1" readingOrder="1"/>
    </xf>
    <xf numFmtId="172" fontId="14" fillId="0" borderId="6" xfId="0" applyNumberFormat="1" applyFont="1" applyBorder="1" applyAlignment="1">
      <alignment horizontal="right" vertical="center" wrapText="1" readingOrder="1"/>
    </xf>
    <xf numFmtId="172" fontId="14" fillId="0" borderId="7" xfId="0" applyNumberFormat="1" applyFont="1" applyBorder="1" applyAlignment="1">
      <alignment horizontal="right" vertical="center" wrapText="1" readingOrder="1"/>
    </xf>
    <xf numFmtId="172" fontId="14" fillId="5" borderId="6" xfId="0" applyNumberFormat="1" applyFont="1" applyFill="1" applyBorder="1" applyAlignment="1">
      <alignment horizontal="right" vertical="center" wrapText="1" readingOrder="1"/>
    </xf>
    <xf numFmtId="167" fontId="14" fillId="0" borderId="11" xfId="0" applyNumberFormat="1" applyFont="1" applyBorder="1" applyAlignment="1">
      <alignment horizontal="right" vertical="center" wrapText="1" readingOrder="1"/>
    </xf>
    <xf numFmtId="171" fontId="14" fillId="0" borderId="0" xfId="1" applyNumberFormat="1" applyFont="1" applyFill="1" applyBorder="1" applyAlignment="1">
      <alignment horizontal="right" vertical="center" wrapText="1" readingOrder="1"/>
    </xf>
    <xf numFmtId="171" fontId="14" fillId="0" borderId="5" xfId="1" applyNumberFormat="1" applyFont="1" applyFill="1" applyBorder="1" applyAlignment="1">
      <alignment horizontal="right" vertical="center" wrapText="1" readingOrder="1"/>
    </xf>
    <xf numFmtId="171" fontId="14" fillId="5" borderId="0" xfId="1" applyNumberFormat="1" applyFont="1" applyFill="1" applyBorder="1" applyAlignment="1">
      <alignment horizontal="right" vertical="center" wrapText="1" readingOrder="1"/>
    </xf>
    <xf numFmtId="172" fontId="14" fillId="0" borderId="11" xfId="0" applyNumberFormat="1" applyFont="1" applyBorder="1" applyAlignment="1">
      <alignment horizontal="right" vertical="center" wrapText="1" readingOrder="1"/>
    </xf>
    <xf numFmtId="172" fontId="14" fillId="5" borderId="8" xfId="0" applyNumberFormat="1" applyFont="1" applyFill="1" applyBorder="1" applyAlignment="1">
      <alignment horizontal="right" vertical="center" wrapText="1" readingOrder="1"/>
    </xf>
    <xf numFmtId="172" fontId="14" fillId="0" borderId="0" xfId="1" applyNumberFormat="1" applyFont="1" applyFill="1" applyBorder="1" applyAlignment="1">
      <alignment horizontal="right" vertical="center" wrapText="1" readingOrder="1"/>
    </xf>
    <xf numFmtId="172" fontId="14" fillId="0" borderId="5" xfId="1" applyNumberFormat="1" applyFont="1" applyFill="1" applyBorder="1" applyAlignment="1">
      <alignment horizontal="right" vertical="center" wrapText="1" readingOrder="1"/>
    </xf>
    <xf numFmtId="172" fontId="14" fillId="0" borderId="18" xfId="1" applyNumberFormat="1" applyFont="1" applyFill="1" applyBorder="1" applyAlignment="1">
      <alignment horizontal="right" vertical="center" wrapText="1" readingOrder="1"/>
    </xf>
    <xf numFmtId="172" fontId="14" fillId="5" borderId="18" xfId="1" applyNumberFormat="1" applyFont="1" applyFill="1" applyBorder="1" applyAlignment="1">
      <alignment horizontal="right" vertical="center" wrapText="1" readingOrder="1"/>
    </xf>
    <xf numFmtId="172" fontId="14" fillId="5" borderId="0" xfId="1" applyNumberFormat="1" applyFont="1" applyFill="1" applyBorder="1" applyAlignment="1">
      <alignment horizontal="right" vertical="center" wrapText="1" readingOrder="1"/>
    </xf>
    <xf numFmtId="173" fontId="14" fillId="0" borderId="8" xfId="0" applyNumberFormat="1" applyFont="1" applyBorder="1" applyAlignment="1">
      <alignment horizontal="right" vertical="center" wrapText="1" readingOrder="1"/>
    </xf>
    <xf numFmtId="173" fontId="14" fillId="0" borderId="11" xfId="0" applyNumberFormat="1" applyFont="1" applyBorder="1" applyAlignment="1">
      <alignment horizontal="right" vertical="center" wrapText="1" readingOrder="1"/>
    </xf>
    <xf numFmtId="173" fontId="14" fillId="5" borderId="8" xfId="0" applyNumberFormat="1" applyFont="1" applyFill="1" applyBorder="1" applyAlignment="1">
      <alignment horizontal="right" vertical="center" wrapText="1" readingOrder="1"/>
    </xf>
    <xf numFmtId="173" fontId="11" fillId="0" borderId="8" xfId="0" applyNumberFormat="1" applyFont="1" applyBorder="1" applyAlignment="1">
      <alignment horizontal="right" vertical="center" wrapText="1" readingOrder="1"/>
    </xf>
    <xf numFmtId="167" fontId="11" fillId="0" borderId="8" xfId="0" applyNumberFormat="1" applyFont="1" applyBorder="1" applyAlignment="1">
      <alignment horizontal="right" vertical="center" wrapText="1" readingOrder="1"/>
    </xf>
    <xf numFmtId="164" fontId="12" fillId="0" borderId="8" xfId="0" applyNumberFormat="1" applyFont="1" applyBorder="1" applyAlignment="1">
      <alignment horizontal="right" vertical="center" wrapText="1" readingOrder="1"/>
    </xf>
    <xf numFmtId="170" fontId="11" fillId="0" borderId="40" xfId="0" applyNumberFormat="1" applyFont="1" applyBorder="1" applyAlignment="1">
      <alignment horizontal="right" vertical="center" wrapText="1" readingOrder="1"/>
    </xf>
    <xf numFmtId="0" fontId="27" fillId="0" borderId="0" xfId="0" applyFont="1" applyAlignment="1">
      <alignment vertical="center"/>
    </xf>
  </cellXfs>
  <cellStyles count="4">
    <cellStyle name="Hiperłącze" xfId="3" builtinId="8"/>
    <cellStyle name="Normal 2" xfId="2" xr:uid="{1E5268AA-9831-4B62-B97C-BC726540D794}"/>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2069847</xdr:colOff>
      <xdr:row>1</xdr:row>
      <xdr:rowOff>1106341</xdr:rowOff>
    </xdr:to>
    <xdr:pic>
      <xdr:nvPicPr>
        <xdr:cNvPr id="2" name="Picture 1" descr="Grupa Żabka po 2024 r.: wstępne wyniki sprzedażowe i operacyjne zgodne z  założeniami">
          <a:extLst>
            <a:ext uri="{FF2B5EF4-FFF2-40B4-BE49-F238E27FC236}">
              <a16:creationId xmlns:a16="http://schemas.microsoft.com/office/drawing/2014/main" id="{8912F35C-E99B-4AEC-91A0-328E9B3F2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215900"/>
          <a:ext cx="2073022" cy="1106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75214</xdr:colOff>
      <xdr:row>1</xdr:row>
      <xdr:rowOff>0</xdr:rowOff>
    </xdr:from>
    <xdr:to>
      <xdr:col>3</xdr:col>
      <xdr:colOff>2141886</xdr:colOff>
      <xdr:row>8</xdr:row>
      <xdr:rowOff>19249</xdr:rowOff>
    </xdr:to>
    <xdr:pic>
      <xdr:nvPicPr>
        <xdr:cNvPr id="2" name="Picture 1" descr="Grupa Żabka po 2024 r.: wstępne wyniki sprzedażowe i operacyjne zgodne z  założeniami">
          <a:extLst>
            <a:ext uri="{FF2B5EF4-FFF2-40B4-BE49-F238E27FC236}">
              <a16:creationId xmlns:a16="http://schemas.microsoft.com/office/drawing/2014/main" id="{FD48FE65-0F85-444C-A54D-558119F5E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14" y="153276"/>
          <a:ext cx="2066672" cy="109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2066672</xdr:colOff>
      <xdr:row>8</xdr:row>
      <xdr:rowOff>19249</xdr:rowOff>
    </xdr:to>
    <xdr:pic>
      <xdr:nvPicPr>
        <xdr:cNvPr id="4" name="Picture 3" descr="Grupa Żabka po 2024 r.: wstępne wyniki sprzedażowe i operacyjne zgodne z  założeniami">
          <a:extLst>
            <a:ext uri="{FF2B5EF4-FFF2-40B4-BE49-F238E27FC236}">
              <a16:creationId xmlns:a16="http://schemas.microsoft.com/office/drawing/2014/main" id="{51814756-E393-425D-961B-38267FEAD5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152400"/>
          <a:ext cx="2073022" cy="10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2069847</xdr:colOff>
      <xdr:row>8</xdr:row>
      <xdr:rowOff>19249</xdr:rowOff>
    </xdr:to>
    <xdr:pic>
      <xdr:nvPicPr>
        <xdr:cNvPr id="3" name="Picture 2" descr="Grupa Żabka po 2024 r.: wstępne wyniki sprzedażowe i operacyjne zgodne z  założeniami">
          <a:extLst>
            <a:ext uri="{FF2B5EF4-FFF2-40B4-BE49-F238E27FC236}">
              <a16:creationId xmlns:a16="http://schemas.microsoft.com/office/drawing/2014/main" id="{62C67A03-A5BA-4013-AA56-222523049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152400"/>
          <a:ext cx="2073022" cy="10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2066672</xdr:colOff>
      <xdr:row>8</xdr:row>
      <xdr:rowOff>19249</xdr:rowOff>
    </xdr:to>
    <xdr:pic>
      <xdr:nvPicPr>
        <xdr:cNvPr id="3" name="Picture 2" descr="Grupa Żabka po 2024 r.: wstępne wyniki sprzedażowe i operacyjne zgodne z  założeniami">
          <a:extLst>
            <a:ext uri="{FF2B5EF4-FFF2-40B4-BE49-F238E27FC236}">
              <a16:creationId xmlns:a16="http://schemas.microsoft.com/office/drawing/2014/main" id="{3620496E-AEB8-4463-831A-4188F8759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152400"/>
          <a:ext cx="2073022" cy="10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2069847</xdr:colOff>
      <xdr:row>8</xdr:row>
      <xdr:rowOff>19249</xdr:rowOff>
    </xdr:to>
    <xdr:pic>
      <xdr:nvPicPr>
        <xdr:cNvPr id="3" name="Picture 2" descr="Grupa Żabka po 2024 r.: wstępne wyniki sprzedażowe i operacyjne zgodne z  założeniami">
          <a:extLst>
            <a:ext uri="{FF2B5EF4-FFF2-40B4-BE49-F238E27FC236}">
              <a16:creationId xmlns:a16="http://schemas.microsoft.com/office/drawing/2014/main" id="{76BA4774-9B3C-4CB4-994D-5C6C0DAB1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152400"/>
          <a:ext cx="2073022" cy="10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2069847</xdr:colOff>
      <xdr:row>8</xdr:row>
      <xdr:rowOff>19249</xdr:rowOff>
    </xdr:to>
    <xdr:pic>
      <xdr:nvPicPr>
        <xdr:cNvPr id="3" name="Picture 2" descr="Grupa Żabka po 2024 r.: wstępne wyniki sprzedażowe i operacyjne zgodne z  założeniami">
          <a:extLst>
            <a:ext uri="{FF2B5EF4-FFF2-40B4-BE49-F238E27FC236}">
              <a16:creationId xmlns:a16="http://schemas.microsoft.com/office/drawing/2014/main" id="{238E79D6-E2A9-452C-8B67-980A59E62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152400"/>
          <a:ext cx="2073022" cy="10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2069847</xdr:colOff>
      <xdr:row>8</xdr:row>
      <xdr:rowOff>19249</xdr:rowOff>
    </xdr:to>
    <xdr:pic>
      <xdr:nvPicPr>
        <xdr:cNvPr id="4" name="Picture 3" descr="Grupa Żabka po 2024 r.: wstępne wyniki sprzedażowe i operacyjne zgodne z  założeniami">
          <a:extLst>
            <a:ext uri="{FF2B5EF4-FFF2-40B4-BE49-F238E27FC236}">
              <a16:creationId xmlns:a16="http://schemas.microsoft.com/office/drawing/2014/main" id="{96739C19-BAD3-4F3E-B812-4C1DC0EA7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152400"/>
          <a:ext cx="2073022" cy="10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2073022</xdr:colOff>
      <xdr:row>8</xdr:row>
      <xdr:rowOff>85924</xdr:rowOff>
    </xdr:to>
    <xdr:pic>
      <xdr:nvPicPr>
        <xdr:cNvPr id="3" name="Picture 2" descr="Grupa Żabka po 2024 r.: wstępne wyniki sprzedażowe i operacyjne zgodne z  założeniami">
          <a:extLst>
            <a:ext uri="{FF2B5EF4-FFF2-40B4-BE49-F238E27FC236}">
              <a16:creationId xmlns:a16="http://schemas.microsoft.com/office/drawing/2014/main" id="{29497F79-7100-4D79-83D4-71E13699B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975" y="152400"/>
          <a:ext cx="2073022" cy="10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2675B-10C6-4E48-AC59-C55809B9BE18}">
  <dimension ref="B2:D7"/>
  <sheetViews>
    <sheetView showGridLines="0" topLeftCell="A4" zoomScale="85" zoomScaleNormal="85" workbookViewId="0"/>
  </sheetViews>
  <sheetFormatPr defaultColWidth="8.5546875" defaultRowHeight="13.8" x14ac:dyDescent="0.25"/>
  <cols>
    <col min="1" max="1" width="8.5546875" style="4"/>
    <col min="2" max="2" width="68.88671875" style="4" customWidth="1"/>
    <col min="3" max="3" width="8.5546875" style="4" customWidth="1"/>
    <col min="4" max="4" width="68.88671875" style="4" customWidth="1"/>
    <col min="5" max="16384" width="8.5546875" style="4"/>
  </cols>
  <sheetData>
    <row r="2" spans="2:4" ht="91.5" customHeight="1" x14ac:dyDescent="0.25">
      <c r="D2" s="159" t="s">
        <v>0</v>
      </c>
    </row>
    <row r="3" spans="2:4" ht="14.4" thickBot="1" x14ac:dyDescent="0.3"/>
    <row r="4" spans="2:4" ht="267.75" customHeight="1" thickBot="1" x14ac:dyDescent="0.3">
      <c r="B4" s="19" t="s">
        <v>1</v>
      </c>
      <c r="D4" s="19" t="s">
        <v>2</v>
      </c>
    </row>
    <row r="5" spans="2:4" ht="19.2" x14ac:dyDescent="0.25">
      <c r="D5" s="93"/>
    </row>
    <row r="7" spans="2:4" x14ac:dyDescent="0.25">
      <c r="B7" s="4" t="s">
        <v>338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A4C6-7000-4CBC-8027-B283B481E436}">
  <sheetPr>
    <tabColor rgb="FF00B050"/>
  </sheetPr>
  <dimension ref="D10:DE2496"/>
  <sheetViews>
    <sheetView showGridLines="0" zoomScaleNormal="100" zoomScaleSheetLayoutView="100" workbookViewId="0">
      <pane xSplit="4" ySplit="10" topLeftCell="F11" activePane="bottomRight" state="frozen"/>
      <selection pane="topRight"/>
      <selection pane="bottomLeft"/>
      <selection pane="bottomRight" activeCell="Q30" sqref="Q30"/>
    </sheetView>
  </sheetViews>
  <sheetFormatPr defaultColWidth="8.5546875" defaultRowHeight="12" outlineLevelCol="1" x14ac:dyDescent="0.25"/>
  <cols>
    <col min="1" max="3" width="4.5546875" style="7" customWidth="1"/>
    <col min="4" max="4" width="58" style="7" customWidth="1"/>
    <col min="5" max="5" width="60.88671875" style="7" hidden="1" customWidth="1" outlineLevel="1"/>
    <col min="6" max="6" width="8.6640625" style="7" customWidth="1" collapsed="1"/>
    <col min="7" max="12" width="8.6640625" style="7" customWidth="1"/>
    <col min="13" max="13" width="4.5546875" style="7" customWidth="1"/>
    <col min="14" max="15" width="8.6640625" style="7" customWidth="1"/>
    <col min="16" max="16" width="4.5546875" style="7" customWidth="1"/>
    <col min="17" max="18" width="8.6640625" style="7" customWidth="1"/>
    <col min="19" max="24" width="8.5546875" style="7"/>
    <col min="25" max="25" width="8.5546875" style="7" customWidth="1"/>
    <col min="26" max="16384" width="8.5546875" style="7"/>
  </cols>
  <sheetData>
    <row r="10" spans="4:18" ht="13.8" thickBot="1" x14ac:dyDescent="0.3">
      <c r="D10" s="5" t="s">
        <v>339</v>
      </c>
      <c r="E10" s="3"/>
      <c r="F10" s="9" t="s">
        <v>3</v>
      </c>
      <c r="G10" s="9" t="s">
        <v>4</v>
      </c>
      <c r="H10" s="9" t="s">
        <v>5</v>
      </c>
      <c r="I10" s="9" t="s">
        <v>6</v>
      </c>
      <c r="J10" s="9" t="s">
        <v>7</v>
      </c>
      <c r="K10" s="9" t="s">
        <v>8</v>
      </c>
      <c r="L10" s="9" t="s">
        <v>9</v>
      </c>
      <c r="N10" s="9" t="s">
        <v>10</v>
      </c>
      <c r="O10" s="9" t="s">
        <v>12</v>
      </c>
      <c r="Q10" s="9" t="s">
        <v>46</v>
      </c>
      <c r="R10" s="9" t="s">
        <v>11</v>
      </c>
    </row>
    <row r="11" spans="4:18" ht="12.6" thickTop="1" x14ac:dyDescent="0.25">
      <c r="D11" s="21" t="s">
        <v>13</v>
      </c>
      <c r="E11" s="21" t="s">
        <v>14</v>
      </c>
      <c r="F11" s="214">
        <v>10370</v>
      </c>
      <c r="G11" s="214">
        <v>10640</v>
      </c>
      <c r="H11" s="214">
        <v>10906</v>
      </c>
      <c r="I11" s="215">
        <v>11069</v>
      </c>
      <c r="J11" s="214">
        <v>11460</v>
      </c>
      <c r="K11" s="214">
        <v>11793</v>
      </c>
      <c r="L11" s="216">
        <v>12099</v>
      </c>
      <c r="M11" s="18"/>
      <c r="N11" s="214">
        <f>I11</f>
        <v>11069</v>
      </c>
      <c r="O11" s="214">
        <f>L11</f>
        <v>12099</v>
      </c>
      <c r="P11" s="18"/>
      <c r="Q11" s="214">
        <f>H11</f>
        <v>10906</v>
      </c>
      <c r="R11" s="214">
        <f>L11</f>
        <v>12099</v>
      </c>
    </row>
    <row r="12" spans="4:18" ht="13.2" x14ac:dyDescent="0.25">
      <c r="D12" s="22" t="s">
        <v>15</v>
      </c>
      <c r="E12" s="22" t="s">
        <v>16</v>
      </c>
      <c r="F12" s="217"/>
      <c r="G12" s="217"/>
      <c r="H12" s="217"/>
      <c r="I12" s="218"/>
      <c r="J12" s="217"/>
      <c r="K12" s="217"/>
      <c r="L12" s="219"/>
      <c r="M12" s="11"/>
      <c r="N12" s="217"/>
      <c r="O12" s="217"/>
      <c r="P12" s="11"/>
      <c r="Q12" s="217"/>
      <c r="R12" s="217"/>
    </row>
    <row r="13" spans="4:18" ht="13.2" x14ac:dyDescent="0.25">
      <c r="D13" s="209" t="s">
        <v>17</v>
      </c>
      <c r="E13" s="209" t="s">
        <v>18</v>
      </c>
      <c r="F13" s="220">
        <f>+F11-F14</f>
        <v>10370</v>
      </c>
      <c r="G13" s="220">
        <f>+G11-G14</f>
        <v>10635</v>
      </c>
      <c r="H13" s="220">
        <f t="shared" ref="H13:I13" si="0">+H11-H14</f>
        <v>10880</v>
      </c>
      <c r="I13" s="221">
        <f t="shared" si="0"/>
        <v>11009</v>
      </c>
      <c r="J13" s="220">
        <f>+J11-J14</f>
        <v>11373</v>
      </c>
      <c r="K13" s="220">
        <f>+K11-K14</f>
        <v>11684</v>
      </c>
      <c r="L13" s="222">
        <f>+L11-L14</f>
        <v>11977</v>
      </c>
      <c r="M13" s="200"/>
      <c r="N13" s="220">
        <f>I13</f>
        <v>11009</v>
      </c>
      <c r="O13" s="220">
        <f>R13</f>
        <v>11977</v>
      </c>
      <c r="P13" s="200"/>
      <c r="Q13" s="220">
        <f>H13</f>
        <v>10880</v>
      </c>
      <c r="R13" s="220">
        <f>L13</f>
        <v>11977</v>
      </c>
    </row>
    <row r="14" spans="4:18" ht="13.2" x14ac:dyDescent="0.25">
      <c r="D14" s="209" t="s">
        <v>19</v>
      </c>
      <c r="E14" s="209" t="s">
        <v>20</v>
      </c>
      <c r="F14" s="254">
        <v>0</v>
      </c>
      <c r="G14" s="220">
        <v>5</v>
      </c>
      <c r="H14" s="220">
        <v>26</v>
      </c>
      <c r="I14" s="221">
        <v>60</v>
      </c>
      <c r="J14" s="220">
        <v>87</v>
      </c>
      <c r="K14" s="220">
        <v>109</v>
      </c>
      <c r="L14" s="222">
        <v>122</v>
      </c>
      <c r="M14" s="200"/>
      <c r="N14" s="220">
        <f>I14</f>
        <v>60</v>
      </c>
      <c r="O14" s="220">
        <f>R14</f>
        <v>122</v>
      </c>
      <c r="P14" s="200"/>
      <c r="Q14" s="220">
        <f>H14</f>
        <v>26</v>
      </c>
      <c r="R14" s="220">
        <f>L14</f>
        <v>122</v>
      </c>
    </row>
    <row r="15" spans="4:18" ht="13.2" x14ac:dyDescent="0.25">
      <c r="D15" s="24"/>
      <c r="E15" s="24"/>
      <c r="F15" s="223"/>
      <c r="G15" s="223"/>
      <c r="H15" s="223"/>
      <c r="I15" s="224"/>
      <c r="J15" s="223"/>
      <c r="K15" s="223"/>
      <c r="L15" s="225"/>
      <c r="M15" s="200"/>
      <c r="N15" s="223"/>
      <c r="O15" s="223"/>
      <c r="P15" s="200"/>
      <c r="Q15" s="223"/>
      <c r="R15" s="223"/>
    </row>
    <row r="16" spans="4:18" ht="13.2" x14ac:dyDescent="0.25">
      <c r="D16" s="24"/>
      <c r="E16" s="24"/>
      <c r="F16" s="223"/>
      <c r="G16" s="223"/>
      <c r="H16" s="223"/>
      <c r="I16" s="224"/>
      <c r="J16" s="223"/>
      <c r="K16" s="223"/>
      <c r="L16" s="225"/>
      <c r="M16" s="200"/>
      <c r="N16" s="223"/>
      <c r="O16" s="223"/>
      <c r="P16" s="200"/>
      <c r="Q16" s="223"/>
      <c r="R16" s="223"/>
    </row>
    <row r="17" spans="4:25" ht="13.2" x14ac:dyDescent="0.25">
      <c r="D17" s="23" t="s">
        <v>21</v>
      </c>
      <c r="E17" s="23" t="s">
        <v>22</v>
      </c>
      <c r="F17" s="226">
        <v>0.11475072906541972</v>
      </c>
      <c r="G17" s="226">
        <v>9.3138759126677018E-2</v>
      </c>
      <c r="H17" s="226">
        <v>5.9524333300269072E-2</v>
      </c>
      <c r="I17" s="227">
        <v>7.1479450254503307E-2</v>
      </c>
      <c r="J17" s="226">
        <v>6.0338937227342848E-2</v>
      </c>
      <c r="K17" s="226">
        <v>6.0917525217642154E-2</v>
      </c>
      <c r="L17" s="228">
        <v>4.4782802703051905E-2</v>
      </c>
      <c r="M17" s="200"/>
      <c r="N17" s="226">
        <v>8.2533136245664052E-2</v>
      </c>
      <c r="O17" s="229"/>
      <c r="P17" s="200"/>
      <c r="Q17" s="230">
        <v>8.5999999999999993E-2</v>
      </c>
      <c r="R17" s="226">
        <v>5.4783762117019519E-2</v>
      </c>
      <c r="S17" s="212"/>
      <c r="T17" s="211"/>
    </row>
    <row r="18" spans="4:25" x14ac:dyDescent="0.25">
      <c r="D18" s="24"/>
      <c r="E18" s="24"/>
      <c r="F18" s="223"/>
      <c r="G18" s="223"/>
      <c r="H18" s="223"/>
      <c r="I18" s="224"/>
      <c r="J18" s="223"/>
      <c r="K18" s="223"/>
      <c r="L18" s="225"/>
      <c r="N18" s="223"/>
      <c r="O18" s="223"/>
      <c r="Q18" s="223"/>
      <c r="R18" s="223"/>
    </row>
    <row r="19" spans="4:25" x14ac:dyDescent="0.25">
      <c r="D19" s="23" t="s">
        <v>23</v>
      </c>
      <c r="E19" s="23" t="s">
        <v>24</v>
      </c>
      <c r="F19" s="231">
        <v>5766.9818224957116</v>
      </c>
      <c r="G19" s="231">
        <v>7126.4861024448473</v>
      </c>
      <c r="H19" s="231">
        <v>7498.7631076914395</v>
      </c>
      <c r="I19" s="232">
        <v>6884.3986545883563</v>
      </c>
      <c r="J19" s="231">
        <v>6618.4691061695266</v>
      </c>
      <c r="K19" s="231">
        <v>8132.5906141327578</v>
      </c>
      <c r="L19" s="233">
        <v>8516.9132835294513</v>
      </c>
      <c r="M19" s="168"/>
      <c r="N19" s="231">
        <f>SUM(F19:I19)</f>
        <v>27276.629687220357</v>
      </c>
      <c r="O19" s="231">
        <f>SUM(I19:L19)</f>
        <v>30152.371658420092</v>
      </c>
      <c r="P19" s="168"/>
      <c r="Q19" s="231">
        <f>SUM(F19:H19)</f>
        <v>20392.231032632</v>
      </c>
      <c r="R19" s="231">
        <f>SUM(J19:L19)</f>
        <v>23267.973003831736</v>
      </c>
    </row>
    <row r="20" spans="4:25" x14ac:dyDescent="0.25">
      <c r="D20" s="23" t="s">
        <v>25</v>
      </c>
      <c r="E20" s="23" t="s">
        <v>26</v>
      </c>
      <c r="F20" s="231">
        <v>-1025.3861393400002</v>
      </c>
      <c r="G20" s="231">
        <v>-1110.5832343200004</v>
      </c>
      <c r="H20" s="231">
        <v>-1129.8799090600003</v>
      </c>
      <c r="I20" s="232">
        <v>-1110.9342220400006</v>
      </c>
      <c r="J20" s="231">
        <v>-1149.1065330000001</v>
      </c>
      <c r="K20" s="231">
        <v>-1315.7824324999999</v>
      </c>
      <c r="L20" s="233">
        <v>-1322.2029188500001</v>
      </c>
      <c r="M20" s="18"/>
      <c r="N20" s="231">
        <f>SUM(F20:I20)</f>
        <v>-4376.7835047600011</v>
      </c>
      <c r="O20" s="231">
        <f>SUM(I20:L20)</f>
        <v>-4898.0261063900007</v>
      </c>
      <c r="P20" s="18"/>
      <c r="Q20" s="231">
        <f>SUM(F20:H20)</f>
        <v>-3265.8492827200007</v>
      </c>
      <c r="R20" s="231">
        <f>SUM(J20:L20)</f>
        <v>-3787.0918843500003</v>
      </c>
    </row>
    <row r="21" spans="4:25" x14ac:dyDescent="0.25">
      <c r="D21" s="23" t="s">
        <v>27</v>
      </c>
      <c r="E21" s="23" t="s">
        <v>28</v>
      </c>
      <c r="F21" s="234">
        <v>-0.18431166374591804</v>
      </c>
      <c r="G21" s="235">
        <v>-0.16255054861204118</v>
      </c>
      <c r="H21" s="235">
        <v>-0.15674726917679532</v>
      </c>
      <c r="I21" s="236">
        <v>-0.16925629581264126</v>
      </c>
      <c r="J21" s="235">
        <v>-0.18329771368684306</v>
      </c>
      <c r="K21" s="235">
        <v>-0.1699221188385536</v>
      </c>
      <c r="L21" s="237">
        <v>-0.162590601278537</v>
      </c>
      <c r="M21" s="160"/>
      <c r="N21" s="234">
        <v>-0.16726045963940517</v>
      </c>
      <c r="O21" s="234">
        <v>-0.17061385151918601</v>
      </c>
      <c r="P21" s="160"/>
      <c r="Q21" s="234">
        <v>-0.166592228051754</v>
      </c>
      <c r="R21" s="234">
        <v>-0.17101622841261299</v>
      </c>
      <c r="S21" s="43"/>
      <c r="T21" s="213"/>
      <c r="U21" s="213"/>
      <c r="V21" s="213"/>
      <c r="W21" s="213"/>
      <c r="X21" s="213"/>
      <c r="Y21" s="213"/>
    </row>
    <row r="22" spans="4:25" ht="13.2" x14ac:dyDescent="0.25">
      <c r="D22" s="21" t="s">
        <v>29</v>
      </c>
      <c r="E22" s="21" t="s">
        <v>30</v>
      </c>
      <c r="F22" s="214">
        <v>518.36697609905923</v>
      </c>
      <c r="G22" s="214">
        <v>880.66959172313477</v>
      </c>
      <c r="H22" s="214">
        <v>1118.7603777543618</v>
      </c>
      <c r="I22" s="238">
        <v>986.77849025044634</v>
      </c>
      <c r="J22" s="214">
        <v>596.09411935755816</v>
      </c>
      <c r="K22" s="214">
        <v>1057.4706337915586</v>
      </c>
      <c r="L22" s="216">
        <v>1278.6766216143365</v>
      </c>
      <c r="M22" s="29"/>
      <c r="N22" s="231">
        <f>SUM(F22:I22)</f>
        <v>3504.5754358270024</v>
      </c>
      <c r="O22" s="231">
        <f>SUM(I22:L22)</f>
        <v>3919.0198650138996</v>
      </c>
      <c r="P22" s="29"/>
      <c r="Q22" s="231">
        <f>SUM(F22:H22)</f>
        <v>2517.796945576556</v>
      </c>
      <c r="R22" s="231">
        <f>SUM(J22:L22)</f>
        <v>2932.2413747634532</v>
      </c>
    </row>
    <row r="23" spans="4:25" x14ac:dyDescent="0.25">
      <c r="D23" s="21" t="s">
        <v>31</v>
      </c>
      <c r="E23" s="21" t="s">
        <v>32</v>
      </c>
      <c r="F23" s="239">
        <f>+F22/F19</f>
        <v>8.9885314719915552E-2</v>
      </c>
      <c r="G23" s="239">
        <f t="shared" ref="G23:J23" si="1">+G22/G19</f>
        <v>0.12357697455145643</v>
      </c>
      <c r="H23" s="239">
        <f t="shared" si="1"/>
        <v>0.14919265506692103</v>
      </c>
      <c r="I23" s="240">
        <f t="shared" si="1"/>
        <v>0.14333546614020851</v>
      </c>
      <c r="J23" s="239">
        <f t="shared" si="1"/>
        <v>9.0065256752788675E-2</v>
      </c>
      <c r="K23" s="239">
        <f>+K22/K19</f>
        <v>0.13002875516122669</v>
      </c>
      <c r="L23" s="241">
        <f>+L22/L19</f>
        <v>0.15013380775956972</v>
      </c>
      <c r="M23" s="160"/>
      <c r="N23" s="234">
        <f t="shared" ref="N23:O23" si="2">N22/N$19</f>
        <v>0.12848271491066823</v>
      </c>
      <c r="O23" s="234">
        <f t="shared" si="2"/>
        <v>0.1299738511255551</v>
      </c>
      <c r="P23" s="160"/>
      <c r="Q23" s="234">
        <f>Q22/Q$19</f>
        <v>0.12346843960072509</v>
      </c>
      <c r="R23" s="234">
        <f>R22/R$19</f>
        <v>0.12602049066674506</v>
      </c>
    </row>
    <row r="24" spans="4:25" ht="13.2" x14ac:dyDescent="0.25">
      <c r="D24" s="21" t="s">
        <v>33</v>
      </c>
      <c r="E24" s="21" t="s">
        <v>34</v>
      </c>
      <c r="F24" s="214">
        <v>-97.076695863388991</v>
      </c>
      <c r="G24" s="214">
        <v>175.89730786727546</v>
      </c>
      <c r="H24" s="214">
        <v>341.08240094688944</v>
      </c>
      <c r="I24" s="238">
        <v>293.75267191683838</v>
      </c>
      <c r="J24" s="214">
        <v>-76.80651587795731</v>
      </c>
      <c r="K24" s="214">
        <v>220.80520979263054</v>
      </c>
      <c r="L24" s="216">
        <v>504.78659034297766</v>
      </c>
      <c r="M24" s="29"/>
      <c r="N24" s="231">
        <f>SUM(F24:I24)</f>
        <v>713.65568486761435</v>
      </c>
      <c r="O24" s="231">
        <f>SUM(I24:L24)</f>
        <v>942.5379561744893</v>
      </c>
      <c r="P24" s="29"/>
      <c r="Q24" s="231">
        <f>SUM(F24:H24)</f>
        <v>419.90301295077592</v>
      </c>
      <c r="R24" s="231">
        <f>SUM(J24:L24)</f>
        <v>648.78528425765091</v>
      </c>
    </row>
    <row r="25" spans="4:25" ht="13.2" x14ac:dyDescent="0.25">
      <c r="D25" s="21" t="s">
        <v>35</v>
      </c>
      <c r="E25" s="21" t="s">
        <v>35</v>
      </c>
      <c r="F25" s="234">
        <f>+F24/F19</f>
        <v>-1.6833189153590604E-2</v>
      </c>
      <c r="G25" s="234">
        <f t="shared" ref="G25:L25" si="3">+G24/G19</f>
        <v>2.4682193347283912E-2</v>
      </c>
      <c r="H25" s="234">
        <f t="shared" si="3"/>
        <v>4.5485154824672767E-2</v>
      </c>
      <c r="I25" s="242">
        <f t="shared" si="3"/>
        <v>4.2669329109966098E-2</v>
      </c>
      <c r="J25" s="234">
        <f t="shared" si="3"/>
        <v>-1.1604876391484659E-2</v>
      </c>
      <c r="K25" s="234">
        <f t="shared" si="3"/>
        <v>2.715066087415206E-2</v>
      </c>
      <c r="L25" s="243">
        <f t="shared" si="3"/>
        <v>5.926872489346182E-2</v>
      </c>
      <c r="M25" s="29"/>
      <c r="N25" s="234">
        <f t="shared" ref="N25" si="4">N24/N$19</f>
        <v>2.6163631396219609E-2</v>
      </c>
      <c r="O25" s="234">
        <f t="shared" ref="O25" si="5">O24/O$19</f>
        <v>3.1259164846201552E-2</v>
      </c>
      <c r="P25" s="29"/>
      <c r="Q25" s="234">
        <f>Q24/Q$19</f>
        <v>2.0591322856181839E-2</v>
      </c>
      <c r="R25" s="234">
        <f>R24/R$19</f>
        <v>2.7883188799935857E-2</v>
      </c>
    </row>
    <row r="26" spans="4:25" ht="13.2" x14ac:dyDescent="0.25">
      <c r="D26" s="24"/>
      <c r="E26" s="24"/>
      <c r="F26" s="244"/>
      <c r="G26" s="244"/>
      <c r="H26" s="244"/>
      <c r="I26" s="245"/>
      <c r="J26" s="246"/>
      <c r="K26" s="246"/>
      <c r="L26" s="247"/>
      <c r="M26" s="29"/>
      <c r="N26" s="244"/>
      <c r="O26" s="244"/>
      <c r="P26" s="29"/>
      <c r="Q26" s="244"/>
      <c r="R26" s="244"/>
    </row>
    <row r="27" spans="4:25" ht="13.2" x14ac:dyDescent="0.25">
      <c r="D27" s="23"/>
      <c r="E27" s="23"/>
      <c r="F27" s="244"/>
      <c r="G27" s="244"/>
      <c r="H27" s="244"/>
      <c r="I27" s="245"/>
      <c r="J27" s="244"/>
      <c r="K27" s="244"/>
      <c r="L27" s="248"/>
      <c r="M27" s="29"/>
      <c r="N27" s="244"/>
      <c r="O27" s="244"/>
      <c r="P27" s="29"/>
      <c r="Q27" s="244"/>
      <c r="R27" s="244"/>
    </row>
    <row r="28" spans="4:25" ht="15.75" customHeight="1" x14ac:dyDescent="0.25">
      <c r="D28" s="16" t="s">
        <v>36</v>
      </c>
      <c r="E28" s="21" t="s">
        <v>37</v>
      </c>
      <c r="F28" s="249">
        <f>Leverage!G14</f>
        <v>2.0955814790093639</v>
      </c>
      <c r="G28" s="249">
        <f>Leverage!H14</f>
        <v>1.7</v>
      </c>
      <c r="H28" s="249">
        <f>Leverage!I14</f>
        <v>1.4</v>
      </c>
      <c r="I28" s="250">
        <f>Leverage!J14</f>
        <v>1.5020845735702537</v>
      </c>
      <c r="J28" s="249">
        <f>Leverage!K14</f>
        <v>1.6110211308364371</v>
      </c>
      <c r="K28" s="249">
        <f>Leverage!L14</f>
        <v>1.2119813682089347</v>
      </c>
      <c r="L28" s="251">
        <f>Leverage!M14</f>
        <v>1</v>
      </c>
      <c r="M28" s="160"/>
      <c r="N28" s="249">
        <f>I28</f>
        <v>1.5020845735702537</v>
      </c>
      <c r="O28" s="249">
        <f>L28</f>
        <v>1</v>
      </c>
      <c r="P28" s="160"/>
      <c r="Q28" s="252">
        <f>H28</f>
        <v>1.4</v>
      </c>
      <c r="R28" s="252">
        <f>L28</f>
        <v>1</v>
      </c>
      <c r="S28" s="256" t="s">
        <v>340</v>
      </c>
    </row>
    <row r="29" spans="4:25" ht="15.75" customHeight="1" x14ac:dyDescent="0.25">
      <c r="D29" s="21" t="s">
        <v>38</v>
      </c>
      <c r="E29" s="21" t="s">
        <v>39</v>
      </c>
      <c r="F29" s="249">
        <f>+Leverage!G18</f>
        <v>3</v>
      </c>
      <c r="G29" s="249">
        <f>+Leverage!H18</f>
        <v>2.6</v>
      </c>
      <c r="H29" s="249">
        <f>+Leverage!I18</f>
        <v>2.4</v>
      </c>
      <c r="I29" s="250">
        <f>+Leverage!J18</f>
        <v>2.4693122976543829</v>
      </c>
      <c r="J29" s="249">
        <f>+Leverage!K18</f>
        <v>2.5389121844190061</v>
      </c>
      <c r="K29" s="249">
        <f>+Leverage!L18</f>
        <v>2.2303325060846193</v>
      </c>
      <c r="L29" s="251">
        <f>+Leverage!M18</f>
        <v>2.1</v>
      </c>
      <c r="M29" s="18"/>
      <c r="N29" s="249">
        <f>I29</f>
        <v>2.4693122976543829</v>
      </c>
      <c r="O29" s="249">
        <f>L29</f>
        <v>2.1</v>
      </c>
      <c r="P29" s="18"/>
      <c r="Q29" s="252">
        <f>H29</f>
        <v>2.4</v>
      </c>
      <c r="R29" s="252">
        <f>L29</f>
        <v>2.1</v>
      </c>
      <c r="S29" s="256" t="s">
        <v>340</v>
      </c>
    </row>
    <row r="30" spans="4:25" ht="13.2" x14ac:dyDescent="0.25">
      <c r="D30" s="21" t="s">
        <v>341</v>
      </c>
      <c r="E30" s="21" t="s">
        <v>40</v>
      </c>
      <c r="F30" s="214">
        <f>-FCF!F14</f>
        <v>265.53932053000017</v>
      </c>
      <c r="G30" s="214">
        <f>-FCF!G14</f>
        <v>336.18173723164978</v>
      </c>
      <c r="H30" s="214">
        <f>-FCF!H14</f>
        <v>355.95837898667901</v>
      </c>
      <c r="I30" s="238">
        <f>-FCF!I14</f>
        <v>560.11085601266541</v>
      </c>
      <c r="J30" s="214">
        <f>-FCF!J14</f>
        <v>315.41401525863972</v>
      </c>
      <c r="K30" s="214">
        <f>-FCF!K14</f>
        <v>374.70863410136013</v>
      </c>
      <c r="L30" s="216">
        <f>-FCF!L14</f>
        <v>310.47306187397885</v>
      </c>
      <c r="M30" s="168"/>
      <c r="N30" s="214">
        <f>SUM(F30:I30)</f>
        <v>1517.7902927609944</v>
      </c>
      <c r="O30" s="214">
        <f>SUM(I30:L30)</f>
        <v>1560.706567246644</v>
      </c>
      <c r="P30" s="168"/>
      <c r="Q30" s="253">
        <f>SUM(F30:H30)</f>
        <v>957.67943674832895</v>
      </c>
      <c r="R30" s="214">
        <f>SUM(J30:L30)</f>
        <v>1000.5957112339787</v>
      </c>
    </row>
    <row r="31" spans="4:25" x14ac:dyDescent="0.25">
      <c r="D31" s="21" t="s">
        <v>41</v>
      </c>
      <c r="E31" s="21" t="s">
        <v>42</v>
      </c>
      <c r="F31" s="214">
        <f>+FCF!F17</f>
        <v>320.90796422905908</v>
      </c>
      <c r="G31" s="214">
        <f>+FCF!G17</f>
        <v>938.793957631485</v>
      </c>
      <c r="H31" s="214">
        <f>+FCF!H17</f>
        <v>646.95434063707989</v>
      </c>
      <c r="I31" s="238">
        <f>+FCF!I17</f>
        <v>-376.11669334221813</v>
      </c>
      <c r="J31" s="214">
        <f>+FCF!J17</f>
        <v>90.74312944891831</v>
      </c>
      <c r="K31" s="214">
        <f>+FCF!K17</f>
        <v>1073.9592147486128</v>
      </c>
      <c r="L31" s="216">
        <f>+FCF!L17</f>
        <v>639.20604921065069</v>
      </c>
      <c r="M31" s="18"/>
      <c r="N31" s="214">
        <f>SUM(F31:I31)</f>
        <v>1530.5395691554058</v>
      </c>
      <c r="O31" s="214">
        <f>SUM(I31:L31)</f>
        <v>1427.7917000659636</v>
      </c>
      <c r="P31" s="18"/>
      <c r="Q31" s="253">
        <f>SUM(F31:H31)</f>
        <v>1906.6562624976241</v>
      </c>
      <c r="R31" s="214">
        <f>SUM(J31:L31)</f>
        <v>1803.9083934081818</v>
      </c>
    </row>
    <row r="32" spans="4:25" ht="13.2" x14ac:dyDescent="0.25">
      <c r="D32" s="1"/>
      <c r="E32" s="1"/>
      <c r="M32" s="18"/>
      <c r="P32" s="18"/>
    </row>
    <row r="33" spans="4:16" ht="13.2" x14ac:dyDescent="0.25">
      <c r="D33" s="199" t="s">
        <v>342</v>
      </c>
      <c r="M33" s="29"/>
      <c r="P33" s="29"/>
    </row>
    <row r="34" spans="4:16" x14ac:dyDescent="0.25">
      <c r="M34" s="160"/>
      <c r="P34" s="160"/>
    </row>
    <row r="35" spans="4:16" x14ac:dyDescent="0.25">
      <c r="M35" s="160"/>
      <c r="P35" s="160"/>
    </row>
    <row r="36" spans="4:16" x14ac:dyDescent="0.25">
      <c r="M36" s="160"/>
      <c r="P36" s="160"/>
    </row>
    <row r="37" spans="4:16" x14ac:dyDescent="0.25">
      <c r="M37" s="160"/>
      <c r="P37" s="160"/>
    </row>
    <row r="38" spans="4:16" x14ac:dyDescent="0.25">
      <c r="M38" s="160"/>
      <c r="P38" s="160"/>
    </row>
    <row r="39" spans="4:16" x14ac:dyDescent="0.25">
      <c r="M39" s="160"/>
      <c r="P39" s="160"/>
    </row>
    <row r="2496" spans="108:109" x14ac:dyDescent="0.25">
      <c r="DD2496" s="7" t="s">
        <v>43</v>
      </c>
      <c r="DE2496" s="7" t="s">
        <v>43</v>
      </c>
    </row>
  </sheetData>
  <pageMargins left="0.7" right="0.7" top="0.75" bottom="0.75" header="0.3" footer="0.3"/>
  <pageSetup paperSize="9"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F5AC0-7284-48D9-8746-7B01F14B3108}">
  <sheetPr>
    <tabColor rgb="FF00B050"/>
  </sheetPr>
  <dimension ref="D8:T43"/>
  <sheetViews>
    <sheetView showGridLines="0" tabSelected="1" zoomScaleNormal="100" workbookViewId="0">
      <pane xSplit="4" ySplit="10" topLeftCell="E11" activePane="bottomRight" state="frozen"/>
      <selection pane="topRight"/>
      <selection pane="bottomLeft"/>
      <selection pane="bottomRight"/>
    </sheetView>
  </sheetViews>
  <sheetFormatPr defaultColWidth="8.5546875" defaultRowHeight="12" outlineLevelCol="1" x14ac:dyDescent="0.25"/>
  <cols>
    <col min="1" max="3" width="4.5546875" style="7" customWidth="1"/>
    <col min="4" max="4" width="63.44140625" style="7" customWidth="1"/>
    <col min="5" max="5" width="48.44140625" style="7" hidden="1" customWidth="1" outlineLevel="1"/>
    <col min="6" max="6" width="8.6640625" style="7" customWidth="1" collapsed="1"/>
    <col min="7" max="12" width="8.6640625" style="7" customWidth="1"/>
    <col min="13" max="13" width="4.5546875" style="7" customWidth="1"/>
    <col min="14" max="15" width="8.6640625" style="7" customWidth="1"/>
    <col min="16" max="16" width="4.5546875" style="7" customWidth="1"/>
    <col min="17" max="18" width="8.6640625" style="7" customWidth="1"/>
    <col min="19" max="19" width="4.5546875" style="7" customWidth="1"/>
    <col min="20" max="16384" width="8.5546875" style="7"/>
  </cols>
  <sheetData>
    <row r="8" spans="4:20" x14ac:dyDescent="0.25">
      <c r="T8" s="42"/>
    </row>
    <row r="10" spans="4:20" x14ac:dyDescent="0.25">
      <c r="D10" s="37" t="s">
        <v>44</v>
      </c>
      <c r="E10" s="37" t="s">
        <v>45</v>
      </c>
      <c r="F10" s="38" t="s">
        <v>3</v>
      </c>
      <c r="G10" s="38" t="s">
        <v>4</v>
      </c>
      <c r="H10" s="38" t="s">
        <v>5</v>
      </c>
      <c r="I10" s="38" t="s">
        <v>6</v>
      </c>
      <c r="J10" s="38" t="s">
        <v>7</v>
      </c>
      <c r="K10" s="38" t="s">
        <v>8</v>
      </c>
      <c r="L10" s="38" t="s">
        <v>9</v>
      </c>
      <c r="N10" s="38" t="s">
        <v>10</v>
      </c>
      <c r="O10" s="38" t="s">
        <v>12</v>
      </c>
      <c r="Q10" s="38" t="s">
        <v>46</v>
      </c>
      <c r="R10" s="38" t="s">
        <v>11</v>
      </c>
    </row>
    <row r="11" spans="4:20" ht="12.6" thickBot="1" x14ac:dyDescent="0.3">
      <c r="D11" s="32" t="s">
        <v>47</v>
      </c>
      <c r="E11" s="98" t="s">
        <v>48</v>
      </c>
      <c r="F11" s="33">
        <f t="shared" ref="F11:J11" si="0">+SUM(F13:F16)</f>
        <v>518.36697609905707</v>
      </c>
      <c r="G11" s="33">
        <f t="shared" si="0"/>
        <v>880.66959172313409</v>
      </c>
      <c r="H11" s="33">
        <f t="shared" si="0"/>
        <v>1118.7603777543641</v>
      </c>
      <c r="I11" s="34">
        <f t="shared" si="0"/>
        <v>986.77849025044657</v>
      </c>
      <c r="J11" s="33">
        <f t="shared" si="0"/>
        <v>596.09411936756078</v>
      </c>
      <c r="K11" s="33">
        <v>1057.4706337915568</v>
      </c>
      <c r="L11" s="46">
        <v>1278.6766216143365</v>
      </c>
      <c r="M11" s="18"/>
      <c r="N11" s="33">
        <f>SUM(F11:I11)</f>
        <v>3504.5754358270015</v>
      </c>
      <c r="O11" s="33">
        <f>SUM(I11:L11)</f>
        <v>3919.0198650239004</v>
      </c>
      <c r="P11" s="18"/>
      <c r="Q11" s="33">
        <f>SUM(F11:H11)</f>
        <v>2517.7969455765551</v>
      </c>
      <c r="R11" s="33">
        <f>SUM(J11:L11)</f>
        <v>2932.241374773454</v>
      </c>
    </row>
    <row r="12" spans="4:20" ht="13.2" x14ac:dyDescent="0.25">
      <c r="D12" s="10" t="s">
        <v>49</v>
      </c>
      <c r="E12" s="99" t="s">
        <v>50</v>
      </c>
      <c r="F12" s="11"/>
      <c r="G12" s="11"/>
      <c r="H12" s="11"/>
      <c r="I12" s="184"/>
      <c r="J12" s="11"/>
      <c r="K12" s="11"/>
      <c r="L12" s="152"/>
      <c r="M12" s="11"/>
      <c r="N12" s="11"/>
      <c r="O12" s="11"/>
      <c r="P12" s="11"/>
      <c r="Q12" s="11"/>
      <c r="R12" s="11"/>
    </row>
    <row r="13" spans="4:20" ht="13.2" x14ac:dyDescent="0.25">
      <c r="D13" s="13" t="s">
        <v>51</v>
      </c>
      <c r="E13" s="100" t="s">
        <v>52</v>
      </c>
      <c r="F13" s="200">
        <v>608.27885643995774</v>
      </c>
      <c r="G13" s="200">
        <v>980.44984820005402</v>
      </c>
      <c r="H13" s="200">
        <v>1223.293069455189</v>
      </c>
      <c r="I13" s="201">
        <v>1107.9930299499347</v>
      </c>
      <c r="J13" s="200">
        <v>709.22852661998888</v>
      </c>
      <c r="K13" s="200">
        <v>1181.3772264400006</v>
      </c>
      <c r="L13" s="202">
        <v>1399.960205380002</v>
      </c>
      <c r="M13" s="200"/>
      <c r="N13" s="200">
        <f t="shared" ref="N13:N27" si="1">SUM(F13:I13)</f>
        <v>3920.0148040451354</v>
      </c>
      <c r="O13" s="200">
        <f t="shared" ref="O13:O16" si="2">SUM(I13:L13)</f>
        <v>4398.5589883899256</v>
      </c>
      <c r="P13" s="200"/>
      <c r="Q13" s="203">
        <f t="shared" ref="Q13:Q16" si="3">SUM(F13:H13)</f>
        <v>2812.0217740952007</v>
      </c>
      <c r="R13" s="203">
        <f t="shared" ref="R13:R16" si="4">SUM(J13:L13)</f>
        <v>3290.5659584399918</v>
      </c>
    </row>
    <row r="14" spans="4:20" ht="13.2" x14ac:dyDescent="0.25">
      <c r="D14" s="13" t="s">
        <v>53</v>
      </c>
      <c r="E14" s="100" t="s">
        <v>54</v>
      </c>
      <c r="F14" s="200">
        <v>-2.7748131191686665</v>
      </c>
      <c r="G14" s="200">
        <v>-11.101588824850655</v>
      </c>
      <c r="H14" s="200">
        <v>-28.216013585230801</v>
      </c>
      <c r="I14" s="201">
        <v>-26.293948535918634</v>
      </c>
      <c r="J14" s="200">
        <v>-23.607296286215487</v>
      </c>
      <c r="K14" s="200">
        <v>-21.419140968934116</v>
      </c>
      <c r="L14" s="202">
        <v>-23.444384749425616</v>
      </c>
      <c r="M14" s="200"/>
      <c r="N14" s="200">
        <f t="shared" si="1"/>
        <v>-68.386364065168749</v>
      </c>
      <c r="O14" s="200">
        <f t="shared" si="2"/>
        <v>-94.764770540493856</v>
      </c>
      <c r="P14" s="200"/>
      <c r="Q14" s="200">
        <f t="shared" si="3"/>
        <v>-42.092415529250118</v>
      </c>
      <c r="R14" s="200">
        <f t="shared" si="4"/>
        <v>-68.470822004575211</v>
      </c>
    </row>
    <row r="15" spans="4:20" ht="13.2" x14ac:dyDescent="0.25">
      <c r="D15" s="13" t="s">
        <v>55</v>
      </c>
      <c r="E15" s="100" t="s">
        <v>56</v>
      </c>
      <c r="F15" s="200">
        <v>-84.872280941732001</v>
      </c>
      <c r="G15" s="200">
        <v>-84.152359993394569</v>
      </c>
      <c r="H15" s="200">
        <v>-71.619228946140282</v>
      </c>
      <c r="I15" s="201">
        <v>-88.534123804410882</v>
      </c>
      <c r="J15" s="200">
        <v>-84.04019113800797</v>
      </c>
      <c r="K15" s="200">
        <v>-97.299241824386613</v>
      </c>
      <c r="L15" s="202">
        <v>-92.474147368673329</v>
      </c>
      <c r="M15" s="200"/>
      <c r="N15" s="200">
        <f t="shared" si="1"/>
        <v>-329.17799368567773</v>
      </c>
      <c r="O15" s="200">
        <f t="shared" si="2"/>
        <v>-362.34770413547881</v>
      </c>
      <c r="P15" s="200"/>
      <c r="Q15" s="200">
        <f t="shared" si="3"/>
        <v>-240.64386988126685</v>
      </c>
      <c r="R15" s="200">
        <f t="shared" si="4"/>
        <v>-273.8135803310679</v>
      </c>
    </row>
    <row r="16" spans="4:20" ht="13.2" x14ac:dyDescent="0.25">
      <c r="D16" s="204" t="s">
        <v>57</v>
      </c>
      <c r="E16" s="205" t="s">
        <v>58</v>
      </c>
      <c r="F16" s="206">
        <v>-2.2647862800000063</v>
      </c>
      <c r="G16" s="206">
        <v>-4.5263076586746394</v>
      </c>
      <c r="H16" s="206">
        <v>-4.6974491694538383</v>
      </c>
      <c r="I16" s="207">
        <v>-6.386467359158539</v>
      </c>
      <c r="J16" s="206">
        <v>-5.4869198282046829</v>
      </c>
      <c r="K16" s="206">
        <v>-5.1882098551229321</v>
      </c>
      <c r="L16" s="208">
        <v>-5.3641836275564447</v>
      </c>
      <c r="M16" s="200"/>
      <c r="N16" s="206">
        <f t="shared" si="1"/>
        <v>-17.875010467287023</v>
      </c>
      <c r="O16" s="206">
        <f t="shared" si="2"/>
        <v>-22.425780670042599</v>
      </c>
      <c r="P16" s="200"/>
      <c r="Q16" s="206">
        <f t="shared" si="3"/>
        <v>-11.488543108128484</v>
      </c>
      <c r="R16" s="206">
        <f t="shared" si="4"/>
        <v>-16.039313310884062</v>
      </c>
    </row>
    <row r="17" spans="4:18" ht="13.2" x14ac:dyDescent="0.25">
      <c r="D17" s="13"/>
      <c r="E17" s="13"/>
      <c r="F17" s="13"/>
      <c r="G17" s="13"/>
      <c r="H17" s="96"/>
      <c r="I17" s="96"/>
      <c r="J17" s="96"/>
      <c r="K17" s="2"/>
      <c r="L17" s="2"/>
      <c r="N17" s="2"/>
      <c r="O17" s="2"/>
      <c r="Q17" s="2"/>
      <c r="R17" s="2"/>
    </row>
    <row r="18" spans="4:18" x14ac:dyDescent="0.25">
      <c r="D18" s="17" t="s">
        <v>51</v>
      </c>
      <c r="E18" s="17" t="s">
        <v>52</v>
      </c>
      <c r="F18" s="115" t="s">
        <v>3</v>
      </c>
      <c r="G18" s="115" t="s">
        <v>4</v>
      </c>
      <c r="H18" s="115" t="s">
        <v>5</v>
      </c>
      <c r="I18" s="115" t="s">
        <v>6</v>
      </c>
      <c r="J18" s="115" t="s">
        <v>7</v>
      </c>
      <c r="K18" s="116" t="s">
        <v>8</v>
      </c>
      <c r="L18" s="116" t="s">
        <v>9</v>
      </c>
      <c r="M18" s="168"/>
      <c r="N18" s="116" t="s">
        <v>10</v>
      </c>
      <c r="O18" s="116" t="s">
        <v>12</v>
      </c>
      <c r="P18" s="168"/>
      <c r="Q18" s="116" t="s">
        <v>46</v>
      </c>
      <c r="R18" s="116" t="s">
        <v>11</v>
      </c>
    </row>
    <row r="19" spans="4:18" ht="12.6" thickBot="1" x14ac:dyDescent="0.3">
      <c r="D19" s="167" t="s">
        <v>59</v>
      </c>
      <c r="E19" s="102" t="s">
        <v>60</v>
      </c>
      <c r="F19" s="166">
        <v>5563.3274557900004</v>
      </c>
      <c r="G19" s="114">
        <v>6832.2330733600011</v>
      </c>
      <c r="H19" s="114">
        <v>7208.290868439999</v>
      </c>
      <c r="I19" s="181">
        <v>6563.6212626899996</v>
      </c>
      <c r="J19" s="114">
        <v>6269.0718279400007</v>
      </c>
      <c r="K19" s="114">
        <v>7743.4441230699995</v>
      </c>
      <c r="L19" s="153">
        <v>8132.0993246399994</v>
      </c>
      <c r="M19" s="18"/>
      <c r="N19" s="114">
        <f t="shared" ref="N19" si="5">SUM(F19:I19)</f>
        <v>26167.47266028</v>
      </c>
      <c r="O19" s="114">
        <f t="shared" ref="O19:O27" si="6">SUM(I19:L19)</f>
        <v>28708.236538339999</v>
      </c>
      <c r="P19" s="18"/>
      <c r="Q19" s="114">
        <f t="shared" ref="Q19:Q22" si="7">SUM(F19:H19)</f>
        <v>19603.851397589999</v>
      </c>
      <c r="R19" s="114">
        <f t="shared" ref="R19:R22" si="8">SUM(J19:L19)</f>
        <v>22144.615275650001</v>
      </c>
    </row>
    <row r="20" spans="4:18" ht="12.6" thickBot="1" x14ac:dyDescent="0.3">
      <c r="D20" s="32" t="s">
        <v>61</v>
      </c>
      <c r="E20" s="98" t="s">
        <v>62</v>
      </c>
      <c r="F20" s="173">
        <v>4827.6284783399997</v>
      </c>
      <c r="G20" s="174">
        <v>5856.3099216899982</v>
      </c>
      <c r="H20" s="174">
        <v>6301.8710521699995</v>
      </c>
      <c r="I20" s="182">
        <v>5782.3723461200061</v>
      </c>
      <c r="J20" s="174">
        <v>5348.3176649000015</v>
      </c>
      <c r="K20" s="174">
        <v>6771.0100871699997</v>
      </c>
      <c r="L20" s="175">
        <v>7092.6719479799985</v>
      </c>
      <c r="M20" s="160"/>
      <c r="N20" s="174">
        <f t="shared" si="1"/>
        <v>22768.181798320002</v>
      </c>
      <c r="O20" s="174">
        <f t="shared" si="6"/>
        <v>24994.372046170003</v>
      </c>
      <c r="P20" s="160"/>
      <c r="Q20" s="174">
        <f t="shared" si="7"/>
        <v>16985.809452199996</v>
      </c>
      <c r="R20" s="174">
        <f>SUM(J20:L20)</f>
        <v>19211.999700050001</v>
      </c>
    </row>
    <row r="21" spans="4:18" ht="13.2" x14ac:dyDescent="0.25">
      <c r="D21" s="171" t="s">
        <v>63</v>
      </c>
      <c r="E21" s="172" t="s">
        <v>64</v>
      </c>
      <c r="F21" s="164">
        <v>-4134.061388770042</v>
      </c>
      <c r="G21" s="164">
        <v>-4778.0489933199442</v>
      </c>
      <c r="H21" s="164">
        <v>-4983.0346667200201</v>
      </c>
      <c r="I21" s="183">
        <v>-4577.1623647000706</v>
      </c>
      <c r="J21" s="164">
        <v>-4544.4608892600127</v>
      </c>
      <c r="K21" s="164">
        <v>-5472.652089279999</v>
      </c>
      <c r="L21" s="165">
        <v>-5592.1023916099966</v>
      </c>
      <c r="M21" s="29"/>
      <c r="N21" s="164">
        <f t="shared" si="1"/>
        <v>-18472.307413510076</v>
      </c>
      <c r="O21" s="164">
        <f t="shared" si="6"/>
        <v>-20186.377734850081</v>
      </c>
      <c r="P21" s="29"/>
      <c r="Q21" s="164">
        <f t="shared" si="7"/>
        <v>-13895.145048810005</v>
      </c>
      <c r="R21" s="164">
        <f t="shared" si="8"/>
        <v>-15609.215370150008</v>
      </c>
    </row>
    <row r="22" spans="4:18" ht="12.6" thickBot="1" x14ac:dyDescent="0.3">
      <c r="D22" s="32" t="s">
        <v>65</v>
      </c>
      <c r="E22" s="98" t="s">
        <v>66</v>
      </c>
      <c r="F22" s="173">
        <f>F20+F21</f>
        <v>693.56708956995772</v>
      </c>
      <c r="G22" s="174">
        <f t="shared" ref="G22:L22" si="9">G20+G21</f>
        <v>1078.260928370054</v>
      </c>
      <c r="H22" s="174">
        <f t="shared" si="9"/>
        <v>1318.8363854499794</v>
      </c>
      <c r="I22" s="182">
        <f t="shared" si="9"/>
        <v>1205.2099814199355</v>
      </c>
      <c r="J22" s="174">
        <f t="shared" si="9"/>
        <v>803.85677563998888</v>
      </c>
      <c r="K22" s="174">
        <f t="shared" si="9"/>
        <v>1298.3579978900007</v>
      </c>
      <c r="L22" s="175">
        <f t="shared" si="9"/>
        <v>1500.5695563700019</v>
      </c>
      <c r="M22" s="160"/>
      <c r="N22" s="174">
        <f t="shared" si="1"/>
        <v>4295.8743848099266</v>
      </c>
      <c r="O22" s="174">
        <f t="shared" si="6"/>
        <v>4807.994311319927</v>
      </c>
      <c r="P22" s="160"/>
      <c r="Q22" s="174">
        <f t="shared" si="7"/>
        <v>3090.6644033899911</v>
      </c>
      <c r="R22" s="174">
        <f t="shared" si="8"/>
        <v>3602.7843298999915</v>
      </c>
    </row>
    <row r="23" spans="4:18" ht="13.2" x14ac:dyDescent="0.25">
      <c r="D23" s="13" t="s">
        <v>67</v>
      </c>
      <c r="E23" s="100" t="s">
        <v>68</v>
      </c>
      <c r="F23" s="29">
        <v>-46.951845569999996</v>
      </c>
      <c r="G23" s="29">
        <v>-60.976540889999995</v>
      </c>
      <c r="H23" s="29">
        <v>-58.260224290000011</v>
      </c>
      <c r="I23" s="30">
        <v>-54.542283539999993</v>
      </c>
      <c r="J23" s="29">
        <v>-52.306921430000003</v>
      </c>
      <c r="K23" s="29">
        <v>-73.535128459999996</v>
      </c>
      <c r="L23" s="48">
        <v>-58.895028039999985</v>
      </c>
      <c r="M23" s="29"/>
      <c r="N23" s="29">
        <f t="shared" si="1"/>
        <v>-220.73089429000001</v>
      </c>
      <c r="O23" s="29">
        <f t="shared" si="6"/>
        <v>-239.27936146999997</v>
      </c>
      <c r="P23" s="29"/>
      <c r="Q23" s="29">
        <f t="shared" ref="Q23:Q27" si="10">SUM(F23:H23)</f>
        <v>-166.18861075000001</v>
      </c>
      <c r="R23" s="29">
        <f t="shared" ref="R23:R27" si="11">SUM(J23:L23)</f>
        <v>-184.73707793</v>
      </c>
    </row>
    <row r="24" spans="4:18" ht="13.2" x14ac:dyDescent="0.25">
      <c r="D24" s="13" t="s">
        <v>69</v>
      </c>
      <c r="E24" s="180" t="s">
        <v>70</v>
      </c>
      <c r="F24" s="29">
        <v>-25.206887219999995</v>
      </c>
      <c r="G24" s="29">
        <v>-29.294772179999995</v>
      </c>
      <c r="H24" s="29">
        <v>-29.059503769999999</v>
      </c>
      <c r="I24" s="30">
        <v>-33.797122130000794</v>
      </c>
      <c r="J24" s="29">
        <v>-30.733731750000004</v>
      </c>
      <c r="K24" s="29">
        <v>-30.231207459999993</v>
      </c>
      <c r="L24" s="48">
        <v>-31.933611520000007</v>
      </c>
      <c r="M24" s="29"/>
      <c r="N24" s="29">
        <f t="shared" si="1"/>
        <v>-117.35828530000077</v>
      </c>
      <c r="O24" s="29">
        <f t="shared" si="6"/>
        <v>-126.6956728600008</v>
      </c>
      <c r="P24" s="29"/>
      <c r="Q24" s="29">
        <f t="shared" si="10"/>
        <v>-83.561163169999986</v>
      </c>
      <c r="R24" s="29">
        <f t="shared" si="11"/>
        <v>-92.898550730000011</v>
      </c>
    </row>
    <row r="25" spans="4:18" ht="13.2" x14ac:dyDescent="0.25">
      <c r="D25" s="13" t="s">
        <v>71</v>
      </c>
      <c r="E25" s="100" t="s">
        <v>72</v>
      </c>
      <c r="F25" s="29">
        <v>-10.987430310000001</v>
      </c>
      <c r="G25" s="29">
        <v>-8.7547844199999965</v>
      </c>
      <c r="H25" s="29">
        <v>-10.79583403</v>
      </c>
      <c r="I25" s="30">
        <v>-11.198303340000008</v>
      </c>
      <c r="J25" s="29">
        <v>-10.59351667</v>
      </c>
      <c r="K25" s="29">
        <v>-10.218479979999998</v>
      </c>
      <c r="L25" s="48">
        <v>-10.621147940000004</v>
      </c>
      <c r="M25" s="29"/>
      <c r="N25" s="29">
        <f t="shared" si="1"/>
        <v>-41.736352100000005</v>
      </c>
      <c r="O25" s="29">
        <f t="shared" si="6"/>
        <v>-42.631447930000007</v>
      </c>
      <c r="P25" s="29"/>
      <c r="Q25" s="29">
        <f t="shared" si="10"/>
        <v>-30.538048759999995</v>
      </c>
      <c r="R25" s="29">
        <f t="shared" si="11"/>
        <v>-31.433144590000001</v>
      </c>
    </row>
    <row r="26" spans="4:18" ht="13.2" x14ac:dyDescent="0.25">
      <c r="D26" s="13" t="s">
        <v>73</v>
      </c>
      <c r="E26" s="100" t="s">
        <v>74</v>
      </c>
      <c r="F26" s="169">
        <v>-2.1420700300000002</v>
      </c>
      <c r="G26" s="164">
        <v>1.2150173199999987</v>
      </c>
      <c r="H26" s="164">
        <v>2.5722460952096848</v>
      </c>
      <c r="I26" s="183">
        <v>2.3207575400000016</v>
      </c>
      <c r="J26" s="164">
        <v>-0.99407917000000101</v>
      </c>
      <c r="K26" s="164">
        <v>-2.9959555499999984</v>
      </c>
      <c r="L26" s="165">
        <v>0.84043650999999953</v>
      </c>
      <c r="M26" s="29"/>
      <c r="N26" s="164">
        <f t="shared" si="1"/>
        <v>3.9659509252096852</v>
      </c>
      <c r="O26" s="164">
        <f t="shared" si="6"/>
        <v>-0.82884066999999817</v>
      </c>
      <c r="P26" s="29"/>
      <c r="Q26" s="164">
        <f t="shared" si="10"/>
        <v>1.6451933852096834</v>
      </c>
      <c r="R26" s="164">
        <f t="shared" si="11"/>
        <v>-3.1495982099999997</v>
      </c>
    </row>
    <row r="27" spans="4:18" ht="12.6" thickBot="1" x14ac:dyDescent="0.3">
      <c r="D27" s="32" t="s">
        <v>75</v>
      </c>
      <c r="E27" s="98" t="s">
        <v>76</v>
      </c>
      <c r="F27" s="173">
        <f>SUM(F22:F26)</f>
        <v>608.27885643995762</v>
      </c>
      <c r="G27" s="174">
        <f t="shared" ref="G27:L27" si="12">SUM(G22:G26)</f>
        <v>980.44984820005402</v>
      </c>
      <c r="H27" s="174">
        <f t="shared" si="12"/>
        <v>1223.2930694551892</v>
      </c>
      <c r="I27" s="182">
        <f t="shared" si="12"/>
        <v>1107.9930299499347</v>
      </c>
      <c r="J27" s="174">
        <f t="shared" si="12"/>
        <v>709.228526619989</v>
      </c>
      <c r="K27" s="174">
        <f t="shared" si="12"/>
        <v>1181.3772264400009</v>
      </c>
      <c r="L27" s="175">
        <f t="shared" si="12"/>
        <v>1399.960205380002</v>
      </c>
      <c r="M27" s="160"/>
      <c r="N27" s="174">
        <f t="shared" si="1"/>
        <v>3920.0148040451354</v>
      </c>
      <c r="O27" s="174">
        <f t="shared" si="6"/>
        <v>4398.5589883899265</v>
      </c>
      <c r="P27" s="160"/>
      <c r="Q27" s="174">
        <f t="shared" si="10"/>
        <v>2812.0217740952007</v>
      </c>
      <c r="R27" s="174">
        <f t="shared" si="11"/>
        <v>3290.5659584399918</v>
      </c>
    </row>
    <row r="28" spans="4:18" ht="13.2" x14ac:dyDescent="0.25">
      <c r="D28" s="13"/>
      <c r="E28" s="13"/>
      <c r="F28" s="210"/>
      <c r="G28" s="210"/>
      <c r="H28" s="210"/>
      <c r="I28" s="210"/>
      <c r="J28" s="210"/>
      <c r="K28" s="210"/>
      <c r="L28" s="210"/>
      <c r="M28" s="18"/>
      <c r="N28" s="18"/>
      <c r="O28" s="18"/>
      <c r="P28" s="18"/>
      <c r="Q28" s="18"/>
      <c r="R28" s="18"/>
    </row>
    <row r="29" spans="4:18" x14ac:dyDescent="0.25">
      <c r="D29" s="17" t="s">
        <v>77</v>
      </c>
      <c r="E29" s="101" t="s">
        <v>78</v>
      </c>
      <c r="F29" s="115" t="s">
        <v>3</v>
      </c>
      <c r="G29" s="115" t="s">
        <v>4</v>
      </c>
      <c r="H29" s="115" t="s">
        <v>5</v>
      </c>
      <c r="I29" s="115" t="s">
        <v>6</v>
      </c>
      <c r="J29" s="115" t="s">
        <v>7</v>
      </c>
      <c r="K29" s="116" t="s">
        <v>8</v>
      </c>
      <c r="L29" s="116" t="s">
        <v>9</v>
      </c>
      <c r="M29" s="168"/>
      <c r="N29" s="116" t="s">
        <v>10</v>
      </c>
      <c r="O29" s="116" t="s">
        <v>12</v>
      </c>
      <c r="P29" s="168"/>
      <c r="Q29" s="116" t="s">
        <v>46</v>
      </c>
      <c r="R29" s="116" t="s">
        <v>11</v>
      </c>
    </row>
    <row r="30" spans="4:18" ht="12.6" thickBot="1" x14ac:dyDescent="0.3">
      <c r="D30" s="32" t="s">
        <v>59</v>
      </c>
      <c r="E30" s="102" t="s">
        <v>60</v>
      </c>
      <c r="F30" s="114">
        <v>203.65436670571108</v>
      </c>
      <c r="G30" s="114">
        <v>294.25302908484707</v>
      </c>
      <c r="H30" s="114">
        <v>290.47223925144192</v>
      </c>
      <c r="I30" s="181">
        <v>320.77739189835495</v>
      </c>
      <c r="J30" s="114">
        <v>349.39727822952693</v>
      </c>
      <c r="K30" s="114">
        <v>389.14649106275692</v>
      </c>
      <c r="L30" s="153">
        <v>384.81395888945508</v>
      </c>
      <c r="M30" s="18"/>
      <c r="N30" s="114">
        <f t="shared" ref="N30" si="13">SUM(F30:I30)</f>
        <v>1109.1570269403551</v>
      </c>
      <c r="O30" s="114">
        <f t="shared" ref="O30:O38" si="14">SUM(I30:L30)</f>
        <v>1444.1351200800939</v>
      </c>
      <c r="P30" s="18"/>
      <c r="Q30" s="114">
        <f t="shared" ref="Q30:Q38" si="15">SUM(F30:H30)</f>
        <v>788.37963504200002</v>
      </c>
      <c r="R30" s="114">
        <f t="shared" ref="R30:R38" si="16">SUM(J30:L30)</f>
        <v>1123.3577281817388</v>
      </c>
    </row>
    <row r="31" spans="4:18" ht="12.6" thickBot="1" x14ac:dyDescent="0.3">
      <c r="D31" s="32" t="s">
        <v>61</v>
      </c>
      <c r="E31" s="98" t="s">
        <v>62</v>
      </c>
      <c r="F31" s="178">
        <v>208.8320981595084</v>
      </c>
      <c r="G31" s="178">
        <v>302.84300614991491</v>
      </c>
      <c r="H31" s="178">
        <v>303.67925681391029</v>
      </c>
      <c r="I31" s="185">
        <v>335.27530255371744</v>
      </c>
      <c r="J31" s="178">
        <v>362.33773993575994</v>
      </c>
      <c r="K31" s="178">
        <v>402.68103829061749</v>
      </c>
      <c r="L31" s="179">
        <v>396.77740779322187</v>
      </c>
      <c r="M31" s="18"/>
      <c r="N31" s="178">
        <f t="shared" ref="N31" si="17">SUM(F31:I31)</f>
        <v>1150.629663677051</v>
      </c>
      <c r="O31" s="178">
        <f t="shared" si="14"/>
        <v>1497.0714885733169</v>
      </c>
      <c r="P31" s="18"/>
      <c r="Q31" s="178">
        <f t="shared" si="15"/>
        <v>815.35436112333355</v>
      </c>
      <c r="R31" s="178">
        <f t="shared" si="16"/>
        <v>1161.7961860195992</v>
      </c>
    </row>
    <row r="32" spans="4:18" ht="13.2" x14ac:dyDescent="0.25">
      <c r="D32" s="171" t="s">
        <v>63</v>
      </c>
      <c r="E32" s="172" t="s">
        <v>64</v>
      </c>
      <c r="F32" s="169">
        <v>-177.57862435440182</v>
      </c>
      <c r="G32" s="164">
        <v>-265.3087306362662</v>
      </c>
      <c r="H32" s="164">
        <v>-275.90546132262796</v>
      </c>
      <c r="I32" s="183">
        <v>-298.59970314343661</v>
      </c>
      <c r="J32" s="164">
        <v>-330.2200196567033</v>
      </c>
      <c r="K32" s="164">
        <v>-345.72089526699244</v>
      </c>
      <c r="L32" s="165">
        <v>-352.56057183206929</v>
      </c>
      <c r="M32" s="29"/>
      <c r="N32" s="164">
        <f t="shared" ref="N32:N38" si="18">SUM(F32:I32)</f>
        <v>-1017.3925194567327</v>
      </c>
      <c r="O32" s="164">
        <f t="shared" si="14"/>
        <v>-1327.1011898992017</v>
      </c>
      <c r="P32" s="29"/>
      <c r="Q32" s="164">
        <f t="shared" si="15"/>
        <v>-718.79281631329604</v>
      </c>
      <c r="R32" s="164">
        <f t="shared" si="16"/>
        <v>-1028.5014867557652</v>
      </c>
    </row>
    <row r="33" spans="4:18" ht="12.6" thickBot="1" x14ac:dyDescent="0.3">
      <c r="D33" s="32" t="s">
        <v>65</v>
      </c>
      <c r="E33" s="98" t="s">
        <v>66</v>
      </c>
      <c r="F33" s="176">
        <f>F31+F32</f>
        <v>31.25347380510658</v>
      </c>
      <c r="G33" s="176">
        <f>G31+G32</f>
        <v>37.534275513648709</v>
      </c>
      <c r="H33" s="176">
        <f>H31+H32</f>
        <v>27.773795491282328</v>
      </c>
      <c r="I33" s="186">
        <f>I31+I32</f>
        <v>36.675599410280824</v>
      </c>
      <c r="J33" s="176">
        <f t="shared" ref="J33:L33" si="19">J31+J32</f>
        <v>32.117720279056641</v>
      </c>
      <c r="K33" s="176">
        <f t="shared" si="19"/>
        <v>56.960143023625051</v>
      </c>
      <c r="L33" s="177">
        <f t="shared" si="19"/>
        <v>44.216835961152583</v>
      </c>
      <c r="M33" s="160"/>
      <c r="N33" s="176">
        <f t="shared" si="18"/>
        <v>133.23714422031844</v>
      </c>
      <c r="O33" s="176">
        <f t="shared" si="14"/>
        <v>169.9702986741151</v>
      </c>
      <c r="P33" s="160"/>
      <c r="Q33" s="176">
        <f t="shared" si="15"/>
        <v>96.561544810037617</v>
      </c>
      <c r="R33" s="176">
        <f t="shared" si="16"/>
        <v>133.29469926383427</v>
      </c>
    </row>
    <row r="34" spans="4:18" ht="13.2" x14ac:dyDescent="0.25">
      <c r="D34" s="13" t="s">
        <v>67</v>
      </c>
      <c r="E34" s="100" t="s">
        <v>68</v>
      </c>
      <c r="F34" s="160">
        <v>-10.540843515169092</v>
      </c>
      <c r="G34" s="160">
        <v>-12.052712945022108</v>
      </c>
      <c r="H34" s="160">
        <v>-10.130884273434765</v>
      </c>
      <c r="I34" s="187">
        <v>-13.74067065117805</v>
      </c>
      <c r="J34" s="160">
        <v>-14.118527312606</v>
      </c>
      <c r="K34" s="160">
        <v>-15.083023454736001</v>
      </c>
      <c r="L34" s="161">
        <v>-9.459895435032001</v>
      </c>
      <c r="M34" s="160"/>
      <c r="N34" s="160">
        <f t="shared" si="18"/>
        <v>-46.465111384804018</v>
      </c>
      <c r="O34" s="160">
        <f t="shared" si="14"/>
        <v>-52.402116853552052</v>
      </c>
      <c r="P34" s="160"/>
      <c r="Q34" s="160">
        <f t="shared" si="15"/>
        <v>-32.724440733625968</v>
      </c>
      <c r="R34" s="160">
        <f t="shared" si="16"/>
        <v>-38.661446202374002</v>
      </c>
    </row>
    <row r="35" spans="4:18" ht="13.2" x14ac:dyDescent="0.25">
      <c r="D35" s="13" t="s">
        <v>69</v>
      </c>
      <c r="E35" s="100" t="s">
        <v>70</v>
      </c>
      <c r="F35" s="160">
        <v>-10.313866326506465</v>
      </c>
      <c r="G35" s="160">
        <v>-19.585093193574895</v>
      </c>
      <c r="H35" s="160">
        <v>-31.909807418140211</v>
      </c>
      <c r="I35" s="187">
        <v>-15.081676905467774</v>
      </c>
      <c r="J35" s="160">
        <v>-21.574520881436332</v>
      </c>
      <c r="K35" s="160">
        <v>-35.764169571488964</v>
      </c>
      <c r="L35" s="161">
        <v>-32.383126808207273</v>
      </c>
      <c r="M35" s="160"/>
      <c r="N35" s="160">
        <f t="shared" si="18"/>
        <v>-76.890443843689354</v>
      </c>
      <c r="O35" s="160">
        <f t="shared" si="14"/>
        <v>-104.80349416660033</v>
      </c>
      <c r="P35" s="160"/>
      <c r="Q35" s="160">
        <f t="shared" si="15"/>
        <v>-61.808766938221574</v>
      </c>
      <c r="R35" s="160">
        <f t="shared" si="16"/>
        <v>-89.721817261132571</v>
      </c>
    </row>
    <row r="36" spans="4:18" ht="13.2" x14ac:dyDescent="0.25">
      <c r="D36" s="13" t="s">
        <v>79</v>
      </c>
      <c r="E36" s="180" t="s">
        <v>72</v>
      </c>
      <c r="F36" s="160">
        <v>-13.061143815306597</v>
      </c>
      <c r="G36" s="160">
        <v>-17.00232741211962</v>
      </c>
      <c r="H36" s="160">
        <v>-14.507115006197772</v>
      </c>
      <c r="I36" s="187">
        <v>-33.219177977393855</v>
      </c>
      <c r="J36" s="160">
        <v>-20.208559241521002</v>
      </c>
      <c r="K36" s="160">
        <v>-27.171422688917762</v>
      </c>
      <c r="L36" s="161">
        <v>-25.6070080649076</v>
      </c>
      <c r="M36" s="160"/>
      <c r="N36" s="160">
        <f t="shared" si="18"/>
        <v>-77.78976421101784</v>
      </c>
      <c r="O36" s="160">
        <f t="shared" si="14"/>
        <v>-106.20616797274022</v>
      </c>
      <c r="P36" s="160"/>
      <c r="Q36" s="160">
        <f t="shared" si="15"/>
        <v>-44.570586233623985</v>
      </c>
      <c r="R36" s="160">
        <f t="shared" si="16"/>
        <v>-72.986989995346363</v>
      </c>
    </row>
    <row r="37" spans="4:18" ht="13.2" x14ac:dyDescent="0.25">
      <c r="D37" s="13" t="s">
        <v>73</v>
      </c>
      <c r="E37" s="100" t="s">
        <v>74</v>
      </c>
      <c r="F37" s="170">
        <v>-0.11243326729309085</v>
      </c>
      <c r="G37" s="162">
        <v>4.2692122172850386E-3</v>
      </c>
      <c r="H37" s="162">
        <v>0.55799762125964869</v>
      </c>
      <c r="I37" s="188">
        <v>-0.92802241215984282</v>
      </c>
      <c r="J37" s="162">
        <v>0.17659087029121154</v>
      </c>
      <c r="K37" s="162">
        <v>-0.3606682774164765</v>
      </c>
      <c r="L37" s="163">
        <v>-0.21119040243130124</v>
      </c>
      <c r="M37" s="160"/>
      <c r="N37" s="162">
        <f t="shared" si="18"/>
        <v>-0.47818884597599998</v>
      </c>
      <c r="O37" s="162">
        <f t="shared" si="14"/>
        <v>-1.3232902217164089</v>
      </c>
      <c r="P37" s="160"/>
      <c r="Q37" s="162">
        <f t="shared" si="15"/>
        <v>0.44983356618384285</v>
      </c>
      <c r="R37" s="162">
        <f t="shared" si="16"/>
        <v>-0.39526780955656621</v>
      </c>
    </row>
    <row r="38" spans="4:18" ht="12.6" thickBot="1" x14ac:dyDescent="0.3">
      <c r="D38" s="32" t="s">
        <v>80</v>
      </c>
      <c r="E38" s="98" t="s">
        <v>81</v>
      </c>
      <c r="F38" s="176">
        <f t="shared" ref="F38:L38" si="20">SUM(F33:F37)</f>
        <v>-2.7748131191686669</v>
      </c>
      <c r="G38" s="176">
        <f t="shared" si="20"/>
        <v>-11.10158882485063</v>
      </c>
      <c r="H38" s="176">
        <f t="shared" si="20"/>
        <v>-28.216013585230773</v>
      </c>
      <c r="I38" s="186">
        <f t="shared" si="20"/>
        <v>-26.293948535918698</v>
      </c>
      <c r="J38" s="176">
        <f t="shared" si="20"/>
        <v>-23.60729628621548</v>
      </c>
      <c r="K38" s="176">
        <f t="shared" si="20"/>
        <v>-21.419140968934151</v>
      </c>
      <c r="L38" s="177">
        <f t="shared" si="20"/>
        <v>-23.444384749425595</v>
      </c>
      <c r="M38" s="160"/>
      <c r="N38" s="176">
        <f t="shared" si="18"/>
        <v>-68.386364065168763</v>
      </c>
      <c r="O38" s="176">
        <f t="shared" si="14"/>
        <v>-94.764770540493927</v>
      </c>
      <c r="P38" s="160"/>
      <c r="Q38" s="176">
        <f t="shared" si="15"/>
        <v>-42.092415529250069</v>
      </c>
      <c r="R38" s="176">
        <f t="shared" si="16"/>
        <v>-68.470822004575226</v>
      </c>
    </row>
    <row r="39" spans="4:18" ht="13.2" x14ac:dyDescent="0.25">
      <c r="D39" s="13"/>
      <c r="E39" s="13"/>
      <c r="F39" s="96"/>
      <c r="G39" s="96"/>
      <c r="H39" s="96"/>
      <c r="I39" s="96"/>
      <c r="J39" s="97"/>
      <c r="K39" s="15"/>
      <c r="L39" s="15"/>
      <c r="R39" s="15"/>
    </row>
    <row r="40" spans="4:18" ht="13.2" x14ac:dyDescent="0.25">
      <c r="D40" s="13"/>
      <c r="E40" s="13"/>
      <c r="F40" s="2"/>
      <c r="G40" s="2"/>
      <c r="H40" s="2"/>
      <c r="I40" s="2"/>
      <c r="J40" s="15"/>
      <c r="K40" s="15"/>
      <c r="L40" s="15"/>
    </row>
    <row r="41" spans="4:18" ht="13.2" x14ac:dyDescent="0.25">
      <c r="D41" s="13"/>
      <c r="E41" s="13"/>
      <c r="F41" s="2"/>
      <c r="G41" s="2"/>
      <c r="H41" s="2"/>
      <c r="I41" s="2"/>
      <c r="J41" s="15"/>
      <c r="K41" s="15"/>
      <c r="L41" s="15"/>
    </row>
    <row r="42" spans="4:18" ht="13.2" x14ac:dyDescent="0.25">
      <c r="D42" s="13"/>
      <c r="E42" s="13"/>
      <c r="F42" s="2"/>
      <c r="G42" s="2"/>
      <c r="H42" s="2"/>
      <c r="I42" s="2"/>
      <c r="J42" s="15"/>
      <c r="K42" s="15"/>
      <c r="L42" s="15"/>
    </row>
    <row r="43" spans="4:18" ht="13.2" x14ac:dyDescent="0.25">
      <c r="D43" s="13"/>
      <c r="E43" s="13"/>
      <c r="F43" s="2"/>
      <c r="G43" s="2"/>
      <c r="H43" s="2"/>
      <c r="I43" s="2"/>
      <c r="J43" s="15"/>
      <c r="K43" s="15"/>
      <c r="L43" s="15"/>
    </row>
  </sheetData>
  <pageMargins left="0.7" right="0.7" top="0.75" bottom="0.75" header="0.3" footer="0.3"/>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A0700-B8E2-46F4-AE7B-FD000128C7CD}">
  <sheetPr>
    <tabColor rgb="FF00B050"/>
  </sheetPr>
  <dimension ref="D10:M20"/>
  <sheetViews>
    <sheetView showGridLines="0" zoomScaleNormal="100" zoomScaleSheetLayoutView="65" workbookViewId="0">
      <pane xSplit="4" ySplit="10" topLeftCell="F11" activePane="bottomRight" state="frozen"/>
      <selection pane="topRight"/>
      <selection pane="bottomLeft"/>
      <selection pane="bottomRight"/>
    </sheetView>
  </sheetViews>
  <sheetFormatPr defaultColWidth="8.5546875" defaultRowHeight="12" outlineLevelCol="1" x14ac:dyDescent="0.25"/>
  <cols>
    <col min="1" max="3" width="4.5546875" style="7" customWidth="1"/>
    <col min="4" max="4" width="63.44140625" style="7" customWidth="1"/>
    <col min="5" max="5" width="63.44140625" style="7" hidden="1" customWidth="1" outlineLevel="1"/>
    <col min="6" max="6" width="8.6640625" style="7" customWidth="1" collapsed="1"/>
    <col min="7" max="13" width="8.6640625" style="7" customWidth="1"/>
    <col min="14" max="16" width="4.5546875" style="7" customWidth="1"/>
    <col min="17" max="16384" width="8.5546875" style="7"/>
  </cols>
  <sheetData>
    <row r="10" spans="4:13" ht="12.6" thickBot="1" x14ac:dyDescent="0.3">
      <c r="D10" s="5" t="s">
        <v>44</v>
      </c>
      <c r="E10" s="5" t="s">
        <v>45</v>
      </c>
      <c r="F10" s="108">
        <v>45291</v>
      </c>
      <c r="G10" s="6">
        <v>45382</v>
      </c>
      <c r="H10" s="6">
        <v>45473</v>
      </c>
      <c r="I10" s="6">
        <v>45565</v>
      </c>
      <c r="J10" s="6">
        <v>45657</v>
      </c>
      <c r="K10" s="6">
        <v>45747</v>
      </c>
      <c r="L10" s="6">
        <v>45838</v>
      </c>
      <c r="M10" s="6">
        <v>45930</v>
      </c>
    </row>
    <row r="11" spans="4:13" ht="13.8" thickTop="1" x14ac:dyDescent="0.25">
      <c r="D11" s="25" t="s">
        <v>82</v>
      </c>
      <c r="E11" s="25" t="s">
        <v>83</v>
      </c>
      <c r="F11" s="109">
        <v>5218.3690000000015</v>
      </c>
      <c r="G11" s="27">
        <v>5492.8840000000018</v>
      </c>
      <c r="H11" s="27">
        <v>5038</v>
      </c>
      <c r="I11" s="27">
        <v>5063</v>
      </c>
      <c r="J11" s="26">
        <v>4548.8160000000007</v>
      </c>
      <c r="K11" s="27">
        <v>4697.0860000000002</v>
      </c>
      <c r="L11" s="27">
        <v>4860.1540000000005</v>
      </c>
      <c r="M11" s="47">
        <v>4226</v>
      </c>
    </row>
    <row r="12" spans="4:13" ht="13.2" x14ac:dyDescent="0.25">
      <c r="D12" s="28" t="s">
        <v>84</v>
      </c>
      <c r="E12" s="28" t="s">
        <v>85</v>
      </c>
      <c r="F12" s="110">
        <v>-649.13900000000001</v>
      </c>
      <c r="G12" s="29">
        <v>-1050.539</v>
      </c>
      <c r="H12" s="29">
        <v>-1156</v>
      </c>
      <c r="I12" s="29">
        <v>-1571</v>
      </c>
      <c r="J12" s="30">
        <v>-749.57799999999997</v>
      </c>
      <c r="K12" s="29">
        <v>-551.90800000000002</v>
      </c>
      <c r="L12" s="29">
        <v>-1565.421</v>
      </c>
      <c r="M12" s="48">
        <v>-1284</v>
      </c>
    </row>
    <row r="13" spans="4:13" ht="12.6" thickBot="1" x14ac:dyDescent="0.3">
      <c r="D13" s="32" t="s">
        <v>86</v>
      </c>
      <c r="E13" s="32" t="s">
        <v>87</v>
      </c>
      <c r="F13" s="111">
        <v>4569.2300000000014</v>
      </c>
      <c r="G13" s="33">
        <v>4442.3450000000021</v>
      </c>
      <c r="H13" s="33">
        <v>3882</v>
      </c>
      <c r="I13" s="33">
        <v>3492</v>
      </c>
      <c r="J13" s="34">
        <v>3799.2380000000007</v>
      </c>
      <c r="K13" s="33">
        <v>4145.1779999999999</v>
      </c>
      <c r="L13" s="33">
        <v>3294.7330000000002</v>
      </c>
      <c r="M13" s="46">
        <v>2942</v>
      </c>
    </row>
    <row r="14" spans="4:13" ht="22.8" x14ac:dyDescent="0.25">
      <c r="D14" s="16" t="s">
        <v>36</v>
      </c>
      <c r="E14" s="103" t="s">
        <v>37</v>
      </c>
      <c r="F14" s="112">
        <v>2.2739569112969189</v>
      </c>
      <c r="G14" s="45">
        <v>2.0955814790093639</v>
      </c>
      <c r="H14" s="45">
        <v>1.7</v>
      </c>
      <c r="I14" s="45">
        <v>1.4</v>
      </c>
      <c r="J14" s="44">
        <v>1.5020845735702537</v>
      </c>
      <c r="K14" s="45">
        <v>1.6110211308364371</v>
      </c>
      <c r="L14" s="45">
        <v>1.2119813682089347</v>
      </c>
      <c r="M14" s="49">
        <v>1</v>
      </c>
    </row>
    <row r="15" spans="4:13" ht="13.2" x14ac:dyDescent="0.25">
      <c r="D15" s="28"/>
      <c r="E15" s="28"/>
      <c r="F15" s="31"/>
      <c r="G15" s="189"/>
      <c r="H15" s="189"/>
      <c r="I15" s="189"/>
      <c r="J15" s="31"/>
      <c r="K15" s="189"/>
      <c r="L15" s="189"/>
      <c r="M15" s="190"/>
    </row>
    <row r="16" spans="4:13" ht="13.2" x14ac:dyDescent="0.25">
      <c r="D16" s="28" t="s">
        <v>88</v>
      </c>
      <c r="E16" s="28" t="s">
        <v>89</v>
      </c>
      <c r="F16" s="113">
        <v>4012.5630000000001</v>
      </c>
      <c r="G16" s="12">
        <v>4406</v>
      </c>
      <c r="H16" s="12">
        <v>4500</v>
      </c>
      <c r="I16" s="12">
        <v>4709</v>
      </c>
      <c r="J16" s="14">
        <v>4854.6469999999999</v>
      </c>
      <c r="K16" s="12">
        <v>4950.027</v>
      </c>
      <c r="L16" s="12">
        <v>5089.3180000000002</v>
      </c>
      <c r="M16" s="50">
        <v>5166</v>
      </c>
    </row>
    <row r="17" spans="4:13" ht="12.6" thickBot="1" x14ac:dyDescent="0.3">
      <c r="D17" s="32" t="s">
        <v>90</v>
      </c>
      <c r="E17" s="32" t="s">
        <v>91</v>
      </c>
      <c r="F17" s="111">
        <v>8581.7930000000015</v>
      </c>
      <c r="G17" s="33">
        <v>8848</v>
      </c>
      <c r="H17" s="33">
        <v>8381</v>
      </c>
      <c r="I17" s="33">
        <v>8201</v>
      </c>
      <c r="J17" s="34">
        <v>8653.8850000000002</v>
      </c>
      <c r="K17" s="33">
        <v>9095.2049999999999</v>
      </c>
      <c r="L17" s="33">
        <v>8384.0509999999995</v>
      </c>
      <c r="M17" s="46">
        <v>8108</v>
      </c>
    </row>
    <row r="18" spans="4:13" ht="22.8" x14ac:dyDescent="0.25">
      <c r="D18" s="16" t="s">
        <v>38</v>
      </c>
      <c r="E18" s="103" t="s">
        <v>39</v>
      </c>
      <c r="F18" s="255">
        <v>3.0280521630199222</v>
      </c>
      <c r="G18" s="45">
        <v>3</v>
      </c>
      <c r="H18" s="45">
        <v>2.6</v>
      </c>
      <c r="I18" s="45">
        <v>2.4</v>
      </c>
      <c r="J18" s="44">
        <v>2.4693122976543829</v>
      </c>
      <c r="K18" s="45">
        <v>2.5389121844190061</v>
      </c>
      <c r="L18" s="45">
        <v>2.2303325060846193</v>
      </c>
      <c r="M18" s="49">
        <v>2.1</v>
      </c>
    </row>
    <row r="19" spans="4:13" ht="13.2" x14ac:dyDescent="0.25">
      <c r="D19" s="8"/>
      <c r="E19" s="8"/>
    </row>
    <row r="20" spans="4:13" ht="13.2" x14ac:dyDescent="0.25">
      <c r="D20" s="8"/>
      <c r="E20" s="8"/>
    </row>
  </sheetData>
  <pageMargins left="0.7" right="0.7" top="0.75" bottom="0.75" header="0.3" footer="0.3"/>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D6D64-AE3C-438C-8DCE-2A1835B1A5BB}">
  <sheetPr>
    <tabColor rgb="FF00B050"/>
  </sheetPr>
  <dimension ref="D8:R31"/>
  <sheetViews>
    <sheetView showGridLines="0" zoomScaleNormal="100" workbookViewId="0">
      <pane xSplit="4" ySplit="10" topLeftCell="F11" activePane="bottomRight" state="frozen"/>
      <selection pane="topRight"/>
      <selection pane="bottomLeft"/>
      <selection pane="bottomRight"/>
    </sheetView>
  </sheetViews>
  <sheetFormatPr defaultColWidth="8.5546875" defaultRowHeight="12" outlineLevelCol="1" x14ac:dyDescent="0.25"/>
  <cols>
    <col min="1" max="3" width="4.5546875" style="7" customWidth="1"/>
    <col min="4" max="4" width="86.6640625" style="7" customWidth="1"/>
    <col min="5" max="5" width="80.6640625" style="7" hidden="1" customWidth="1" outlineLevel="1"/>
    <col min="6" max="6" width="8.6640625" style="7" customWidth="1" collapsed="1"/>
    <col min="7" max="12" width="8.6640625" style="7" customWidth="1"/>
    <col min="13" max="13" width="4.5546875" style="7" customWidth="1"/>
    <col min="14" max="15" width="8.6640625" style="7" customWidth="1"/>
    <col min="16" max="16" width="5.5546875" style="7" customWidth="1"/>
    <col min="17" max="18" width="8.6640625" style="7" customWidth="1"/>
    <col min="19" max="16384" width="8.5546875" style="7"/>
  </cols>
  <sheetData>
    <row r="8" spans="4:18" x14ac:dyDescent="0.25">
      <c r="O8" s="42"/>
    </row>
    <row r="10" spans="4:18" ht="12.6" thickBot="1" x14ac:dyDescent="0.3">
      <c r="D10" s="5" t="s">
        <v>44</v>
      </c>
      <c r="E10" s="5" t="s">
        <v>45</v>
      </c>
      <c r="F10" s="9" t="s">
        <v>3</v>
      </c>
      <c r="G10" s="9" t="s">
        <v>4</v>
      </c>
      <c r="H10" s="9" t="s">
        <v>5</v>
      </c>
      <c r="I10" s="9" t="s">
        <v>6</v>
      </c>
      <c r="J10" s="9" t="s">
        <v>7</v>
      </c>
      <c r="K10" s="9" t="s">
        <v>8</v>
      </c>
      <c r="L10" s="9" t="s">
        <v>9</v>
      </c>
      <c r="N10" s="9" t="s">
        <v>10</v>
      </c>
      <c r="O10" s="9" t="s">
        <v>12</v>
      </c>
      <c r="Q10" s="9" t="s">
        <v>46</v>
      </c>
      <c r="R10" s="9" t="s">
        <v>11</v>
      </c>
    </row>
    <row r="11" spans="4:18" ht="13.2" thickTop="1" thickBot="1" x14ac:dyDescent="0.3">
      <c r="D11" s="39" t="s">
        <v>92</v>
      </c>
      <c r="E11" s="39" t="s">
        <v>92</v>
      </c>
      <c r="F11" s="71">
        <f>+PnL!G21</f>
        <v>513.20000000000005</v>
      </c>
      <c r="G11" s="71">
        <f>+PnL!H21</f>
        <v>865.6579999999999</v>
      </c>
      <c r="H11" s="71">
        <f>+PnL!I21</f>
        <v>1093.1669999999995</v>
      </c>
      <c r="I11" s="71">
        <f>+PnL!J21</f>
        <v>890.77199999999993</v>
      </c>
      <c r="J11" s="71">
        <f>+PnL!K21</f>
        <v>544.92299999999875</v>
      </c>
      <c r="K11" s="71">
        <f>+PnL!L21</f>
        <v>1001.7120000000012</v>
      </c>
      <c r="L11" s="53">
        <f>+PnL!M21</f>
        <v>1226</v>
      </c>
      <c r="M11" s="82"/>
      <c r="N11" s="40">
        <f t="shared" ref="N11:N19" si="0">SUM(F11:I11)</f>
        <v>3362.7969999999996</v>
      </c>
      <c r="O11" s="40">
        <f>SUM(I11:L11)</f>
        <v>3663.4070000000002</v>
      </c>
      <c r="P11" s="82"/>
      <c r="Q11" s="40">
        <f>SUM(F11:H11)</f>
        <v>2472.0249999999996</v>
      </c>
      <c r="R11" s="40">
        <f>SUM(J11:L11)</f>
        <v>2772.6350000000002</v>
      </c>
    </row>
    <row r="12" spans="4:18" ht="13.2" x14ac:dyDescent="0.25">
      <c r="D12" s="20" t="s">
        <v>93</v>
      </c>
      <c r="E12" s="20" t="s">
        <v>94</v>
      </c>
      <c r="F12" s="95">
        <v>1.6562787100000003</v>
      </c>
      <c r="G12" s="2">
        <v>4.3310501946000004</v>
      </c>
      <c r="H12" s="2">
        <v>24.978179060000002</v>
      </c>
      <c r="I12" s="2">
        <v>50.030905816998882</v>
      </c>
      <c r="J12" s="41">
        <v>19.615813418465613</v>
      </c>
      <c r="K12" s="2">
        <v>17.57454469187919</v>
      </c>
      <c r="L12" s="54">
        <v>19.931942808223518</v>
      </c>
      <c r="M12" s="82"/>
      <c r="N12" s="2">
        <f t="shared" si="0"/>
        <v>80.996413781598889</v>
      </c>
      <c r="O12" s="2">
        <f t="shared" ref="O12:O19" si="1">SUM(I12:L12)</f>
        <v>107.15320673556721</v>
      </c>
      <c r="P12" s="82"/>
      <c r="Q12" s="2">
        <f t="shared" ref="Q12:Q19" si="2">SUM(F12:H12)</f>
        <v>30.965507964600004</v>
      </c>
      <c r="R12" s="2">
        <f t="shared" ref="R12:R19" si="3">SUM(J12:L12)</f>
        <v>57.122300918568321</v>
      </c>
    </row>
    <row r="13" spans="4:18" ht="13.2" x14ac:dyDescent="0.25">
      <c r="D13" s="20" t="s">
        <v>95</v>
      </c>
      <c r="E13" s="20" t="s">
        <v>96</v>
      </c>
      <c r="F13" s="41">
        <v>0</v>
      </c>
      <c r="G13" s="2"/>
      <c r="H13" s="2">
        <v>-8.1687300000000046E-2</v>
      </c>
      <c r="I13" s="2">
        <v>1.6962031099999999</v>
      </c>
      <c r="J13" s="41">
        <v>0</v>
      </c>
      <c r="K13" s="2">
        <v>0</v>
      </c>
      <c r="L13" s="54">
        <v>0</v>
      </c>
      <c r="M13" s="82"/>
      <c r="N13" s="2">
        <f t="shared" si="0"/>
        <v>1.6145158099999999</v>
      </c>
      <c r="O13" s="2">
        <f t="shared" si="1"/>
        <v>1.6962031099999999</v>
      </c>
      <c r="P13" s="82"/>
      <c r="Q13" s="2">
        <f t="shared" si="2"/>
        <v>-8.1687300000000046E-2</v>
      </c>
      <c r="R13" s="2">
        <f t="shared" si="3"/>
        <v>0</v>
      </c>
    </row>
    <row r="14" spans="4:18" ht="13.2" x14ac:dyDescent="0.25">
      <c r="D14" s="20" t="s">
        <v>97</v>
      </c>
      <c r="E14" s="20" t="s">
        <v>98</v>
      </c>
      <c r="F14" s="41">
        <v>4.3665743639613197</v>
      </c>
      <c r="G14" s="2">
        <v>4.9049237779789108</v>
      </c>
      <c r="H14" s="2">
        <v>-2.6132379877253102</v>
      </c>
      <c r="I14" s="2">
        <v>5.1237946423039968</v>
      </c>
      <c r="J14" s="41">
        <v>0</v>
      </c>
      <c r="K14" s="2">
        <v>0</v>
      </c>
      <c r="L14" s="54">
        <v>0</v>
      </c>
      <c r="M14" s="82"/>
      <c r="N14" s="2">
        <f t="shared" si="0"/>
        <v>11.782054796518917</v>
      </c>
      <c r="O14" s="2">
        <f t="shared" si="1"/>
        <v>5.1237946423039968</v>
      </c>
      <c r="P14" s="82"/>
      <c r="Q14" s="2">
        <f t="shared" si="2"/>
        <v>6.6582601542149211</v>
      </c>
      <c r="R14" s="2">
        <f t="shared" si="3"/>
        <v>0</v>
      </c>
    </row>
    <row r="15" spans="4:18" ht="13.2" x14ac:dyDescent="0.25">
      <c r="D15" s="20" t="s">
        <v>99</v>
      </c>
      <c r="E15" s="20" t="s">
        <v>100</v>
      </c>
      <c r="F15" s="41">
        <v>1.73331156</v>
      </c>
      <c r="G15" s="2">
        <v>-4.7419680699999995</v>
      </c>
      <c r="H15" s="2">
        <v>2.9288498600000019</v>
      </c>
      <c r="I15" s="2">
        <v>15.463147390000003</v>
      </c>
      <c r="J15" s="41">
        <v>0.72583645999998503</v>
      </c>
      <c r="K15" s="2">
        <v>2.6611117300000302</v>
      </c>
      <c r="L15" s="54">
        <v>-0.7727281299999943</v>
      </c>
      <c r="M15" s="82"/>
      <c r="N15" s="2">
        <f t="shared" si="0"/>
        <v>15.383340740000005</v>
      </c>
      <c r="O15" s="2">
        <f t="shared" si="1"/>
        <v>18.077367450000025</v>
      </c>
      <c r="P15" s="82"/>
      <c r="Q15" s="2">
        <f t="shared" si="2"/>
        <v>-7.980664999999787E-2</v>
      </c>
      <c r="R15" s="2">
        <f>SUM(J15:L15)</f>
        <v>2.6142200600000209</v>
      </c>
    </row>
    <row r="16" spans="4:18" ht="13.2" x14ac:dyDescent="0.25">
      <c r="D16" s="20" t="s">
        <v>101</v>
      </c>
      <c r="E16" s="20" t="s">
        <v>102</v>
      </c>
      <c r="F16" s="41">
        <v>0</v>
      </c>
      <c r="G16" s="2">
        <v>0.13648470999999998</v>
      </c>
      <c r="H16" s="2">
        <v>-0.74938155871299994</v>
      </c>
      <c r="I16" s="2">
        <v>1.0255944336599967</v>
      </c>
      <c r="J16" s="41">
        <v>0</v>
      </c>
      <c r="K16" s="2">
        <v>0</v>
      </c>
      <c r="L16" s="54">
        <v>0</v>
      </c>
      <c r="M16" s="82"/>
      <c r="N16" s="2">
        <f t="shared" si="0"/>
        <v>0.41269758494699671</v>
      </c>
      <c r="O16" s="2">
        <f t="shared" si="1"/>
        <v>1.0255944336599967</v>
      </c>
      <c r="P16" s="82"/>
      <c r="Q16" s="2">
        <f t="shared" si="2"/>
        <v>-0.61289684871299999</v>
      </c>
      <c r="R16" s="2">
        <f t="shared" si="3"/>
        <v>0</v>
      </c>
    </row>
    <row r="17" spans="4:18" ht="26.4" x14ac:dyDescent="0.25">
      <c r="D17" s="66" t="s">
        <v>103</v>
      </c>
      <c r="E17" s="66" t="s">
        <v>104</v>
      </c>
      <c r="F17" s="41">
        <v>-2.54498347</v>
      </c>
      <c r="G17" s="2">
        <v>10.346223628927081</v>
      </c>
      <c r="H17" s="2">
        <v>1.11780251</v>
      </c>
      <c r="I17" s="2">
        <v>17.502031970000001</v>
      </c>
      <c r="J17" s="41">
        <v>29.2957871078364</v>
      </c>
      <c r="K17" s="2">
        <v>33.764892238120801</v>
      </c>
      <c r="L17" s="54">
        <v>31.264093564042803</v>
      </c>
      <c r="M17" s="82"/>
      <c r="N17" s="2">
        <f t="shared" si="0"/>
        <v>26.421074638927081</v>
      </c>
      <c r="O17" s="2">
        <f t="shared" si="1"/>
        <v>111.82680488</v>
      </c>
      <c r="P17" s="82"/>
      <c r="Q17" s="2">
        <f t="shared" si="2"/>
        <v>8.9190426689270819</v>
      </c>
      <c r="R17" s="2">
        <f t="shared" si="3"/>
        <v>94.324772910000007</v>
      </c>
    </row>
    <row r="18" spans="4:18" ht="13.2" x14ac:dyDescent="0.25">
      <c r="D18" s="20" t="s">
        <v>105</v>
      </c>
      <c r="E18" s="20" t="s">
        <v>106</v>
      </c>
      <c r="F18" s="117">
        <v>0</v>
      </c>
      <c r="G18" s="2"/>
      <c r="H18" s="2">
        <v>0</v>
      </c>
      <c r="I18" s="118">
        <v>5.1634902574847983</v>
      </c>
      <c r="J18" s="2">
        <v>1.52861224</v>
      </c>
      <c r="K18" s="2">
        <v>1.7566922334260002</v>
      </c>
      <c r="L18" s="54">
        <v>1.90977041329</v>
      </c>
      <c r="M18" s="82"/>
      <c r="N18" s="2">
        <f t="shared" si="0"/>
        <v>5.1634902574847983</v>
      </c>
      <c r="O18" s="2">
        <f t="shared" si="1"/>
        <v>10.358565144200798</v>
      </c>
      <c r="P18" s="82"/>
      <c r="Q18" s="2">
        <f t="shared" si="2"/>
        <v>0</v>
      </c>
      <c r="R18" s="2">
        <f t="shared" si="3"/>
        <v>5.1950748867160002</v>
      </c>
    </row>
    <row r="19" spans="4:18" x14ac:dyDescent="0.25">
      <c r="D19" s="191" t="s">
        <v>47</v>
      </c>
      <c r="E19" s="191" t="s">
        <v>47</v>
      </c>
      <c r="F19" s="86">
        <f>+KPIs!F22</f>
        <v>518.36697609905923</v>
      </c>
      <c r="G19" s="86">
        <f>+KPIs!G22</f>
        <v>880.66959172313477</v>
      </c>
      <c r="H19" s="86">
        <f>+KPIs!H22</f>
        <v>1118.7603777543618</v>
      </c>
      <c r="I19" s="87">
        <f>+KPIs!I22</f>
        <v>986.77849025044634</v>
      </c>
      <c r="J19" s="86">
        <f>+KPIs!J22</f>
        <v>596.09411935755816</v>
      </c>
      <c r="K19" s="86">
        <f>+KPIs!K22</f>
        <v>1057.4706337915586</v>
      </c>
      <c r="L19" s="192">
        <f>+KPIs!L22</f>
        <v>1278.6766216143365</v>
      </c>
      <c r="M19" s="82"/>
      <c r="N19" s="193">
        <f t="shared" si="0"/>
        <v>3504.5754358270024</v>
      </c>
      <c r="O19" s="193">
        <f t="shared" si="1"/>
        <v>3919.0198650138996</v>
      </c>
      <c r="P19" s="82"/>
      <c r="Q19" s="193">
        <f t="shared" si="2"/>
        <v>2517.796945576556</v>
      </c>
      <c r="R19" s="193">
        <f t="shared" si="3"/>
        <v>2932.2413747634532</v>
      </c>
    </row>
    <row r="20" spans="4:18" ht="13.2" x14ac:dyDescent="0.25">
      <c r="D20" s="1"/>
      <c r="E20" s="1"/>
      <c r="F20" s="92"/>
      <c r="G20" s="94"/>
      <c r="H20" s="94"/>
      <c r="I20" s="94"/>
      <c r="J20" s="92"/>
      <c r="K20" s="94"/>
      <c r="L20" s="94"/>
    </row>
    <row r="21" spans="4:18" ht="13.2" x14ac:dyDescent="0.25">
      <c r="D21" s="8"/>
      <c r="E21" s="8"/>
      <c r="J21" s="92"/>
    </row>
    <row r="22" spans="4:18" ht="12.6" thickBot="1" x14ac:dyDescent="0.3">
      <c r="D22" s="194" t="s">
        <v>59</v>
      </c>
      <c r="E22" s="194" t="s">
        <v>107</v>
      </c>
      <c r="F22" s="195">
        <f>+KPIs!F19</f>
        <v>5766.9818224957116</v>
      </c>
      <c r="G22" s="195">
        <f>+KPIs!G19</f>
        <v>7126.4861024448473</v>
      </c>
      <c r="H22" s="195">
        <f>+KPIs!H19</f>
        <v>7498.7631076914395</v>
      </c>
      <c r="I22" s="196">
        <f>+KPIs!I19</f>
        <v>6884.3986545883563</v>
      </c>
      <c r="J22" s="195">
        <f>+KPIs!J19</f>
        <v>6618.4691061695266</v>
      </c>
      <c r="K22" s="195">
        <f>+KPIs!K19</f>
        <v>8132.5906141327578</v>
      </c>
      <c r="L22" s="197">
        <f>+KPIs!L19</f>
        <v>8516.9132835294513</v>
      </c>
      <c r="M22" s="82"/>
      <c r="N22" s="198">
        <f t="shared" ref="N22:N28" si="4">SUM(F22:I22)</f>
        <v>27276.629687220357</v>
      </c>
      <c r="O22" s="198">
        <f t="shared" ref="O22:O29" si="5">SUM(I22:L22)</f>
        <v>30152.371658420092</v>
      </c>
      <c r="P22" s="82"/>
      <c r="Q22" s="198">
        <f t="shared" ref="Q22:Q29" si="6">SUM(F22:H22)</f>
        <v>20392.231032632</v>
      </c>
      <c r="R22" s="198">
        <f t="shared" ref="R22:R28" si="7">SUM(J22:L22)</f>
        <v>23267.973003831736</v>
      </c>
    </row>
    <row r="23" spans="4:18" ht="13.2" x14ac:dyDescent="0.25">
      <c r="D23" s="20" t="s">
        <v>108</v>
      </c>
      <c r="E23" s="20" t="s">
        <v>109</v>
      </c>
      <c r="F23" s="95">
        <v>-38.796349919999997</v>
      </c>
      <c r="G23" s="2">
        <v>-39.551862289999988</v>
      </c>
      <c r="H23" s="2">
        <v>-36.782877679999991</v>
      </c>
      <c r="I23" s="2">
        <v>-32.870623359999996</v>
      </c>
      <c r="J23" s="41">
        <v>-30.498544000000003</v>
      </c>
      <c r="K23" s="2">
        <v>-30.51967368</v>
      </c>
      <c r="L23" s="54">
        <v>-28.466393190000005</v>
      </c>
      <c r="M23" s="82"/>
      <c r="N23" s="2">
        <f t="shared" si="4"/>
        <v>-148.00171324999997</v>
      </c>
      <c r="O23" s="2">
        <f t="shared" si="5"/>
        <v>-122.35523423000001</v>
      </c>
      <c r="P23" s="82"/>
      <c r="Q23" s="2">
        <f t="shared" si="6"/>
        <v>-115.13108988999997</v>
      </c>
      <c r="R23" s="2">
        <f t="shared" si="7"/>
        <v>-89.484610870000012</v>
      </c>
    </row>
    <row r="24" spans="4:18" ht="13.2" x14ac:dyDescent="0.25">
      <c r="D24" s="20" t="s">
        <v>110</v>
      </c>
      <c r="E24" s="20" t="s">
        <v>111</v>
      </c>
      <c r="F24" s="41">
        <v>287.55182406000085</v>
      </c>
      <c r="G24" s="2">
        <v>131.59198813999893</v>
      </c>
      <c r="H24" s="2">
        <v>216.35804795999877</v>
      </c>
      <c r="I24" s="2">
        <v>289.94509145000865</v>
      </c>
      <c r="J24" s="41">
        <v>207.90657108000087</v>
      </c>
      <c r="K24" s="2">
        <v>316.45097699000007</v>
      </c>
      <c r="L24" s="54">
        <v>249.55476285999998</v>
      </c>
      <c r="M24" s="82"/>
      <c r="N24" s="2">
        <f t="shared" si="4"/>
        <v>925.44695161000732</v>
      </c>
      <c r="O24" s="2">
        <f t="shared" si="5"/>
        <v>1063.8574023800097</v>
      </c>
      <c r="P24" s="82"/>
      <c r="Q24" s="2">
        <f t="shared" si="6"/>
        <v>635.50186015999861</v>
      </c>
      <c r="R24" s="2">
        <f t="shared" si="7"/>
        <v>773.9123109300009</v>
      </c>
    </row>
    <row r="25" spans="4:18" ht="13.2" x14ac:dyDescent="0.25">
      <c r="D25" s="20" t="s">
        <v>112</v>
      </c>
      <c r="E25" s="20" t="s">
        <v>112</v>
      </c>
      <c r="F25" s="41">
        <v>26.302209373797723</v>
      </c>
      <c r="G25" s="2">
        <v>26.498900455067613</v>
      </c>
      <c r="H25" s="2">
        <v>26.427099142469846</v>
      </c>
      <c r="I25" s="2">
        <v>37.027885309626207</v>
      </c>
      <c r="J25" s="41">
        <v>33.456100829293973</v>
      </c>
      <c r="K25" s="2">
        <v>32.303111954897133</v>
      </c>
      <c r="L25" s="54">
        <v>36.058624885548852</v>
      </c>
      <c r="M25" s="82"/>
      <c r="N25" s="2">
        <f t="shared" si="4"/>
        <v>116.25609428096138</v>
      </c>
      <c r="O25" s="2">
        <f t="shared" si="5"/>
        <v>138.84572297936617</v>
      </c>
      <c r="P25" s="82"/>
      <c r="Q25" s="2">
        <f t="shared" si="6"/>
        <v>79.228208971335178</v>
      </c>
      <c r="R25" s="2">
        <f t="shared" si="7"/>
        <v>101.81783766973996</v>
      </c>
    </row>
    <row r="26" spans="4:18" ht="13.8" thickBot="1" x14ac:dyDescent="0.3">
      <c r="D26" s="35" t="s">
        <v>113</v>
      </c>
      <c r="E26" s="35" t="s">
        <v>114</v>
      </c>
      <c r="F26" s="36">
        <f t="shared" ref="F26:L26" si="8">SUM(F22:F25)</f>
        <v>6042.0395060095107</v>
      </c>
      <c r="G26" s="36">
        <f t="shared" si="8"/>
        <v>7245.0251287499141</v>
      </c>
      <c r="H26" s="36">
        <f t="shared" si="8"/>
        <v>7704.7653771139085</v>
      </c>
      <c r="I26" s="36">
        <f t="shared" si="8"/>
        <v>7178.5010079879912</v>
      </c>
      <c r="J26" s="36">
        <f t="shared" si="8"/>
        <v>6829.3332340788211</v>
      </c>
      <c r="K26" s="36">
        <f t="shared" si="8"/>
        <v>8450.8250293976562</v>
      </c>
      <c r="L26" s="119">
        <f t="shared" si="8"/>
        <v>8774.0602780850004</v>
      </c>
      <c r="M26" s="82"/>
      <c r="N26" s="36">
        <f t="shared" si="4"/>
        <v>28170.331019861322</v>
      </c>
      <c r="O26" s="36">
        <f t="shared" si="5"/>
        <v>31232.719549549467</v>
      </c>
      <c r="P26" s="82"/>
      <c r="Q26" s="36">
        <f t="shared" si="6"/>
        <v>20991.830011873331</v>
      </c>
      <c r="R26" s="36">
        <f t="shared" si="7"/>
        <v>24054.21854156148</v>
      </c>
    </row>
    <row r="27" spans="4:18" ht="13.2" x14ac:dyDescent="0.25">
      <c r="D27" s="20" t="s">
        <v>115</v>
      </c>
      <c r="E27" s="20" t="s">
        <v>116</v>
      </c>
      <c r="F27" s="41">
        <f>+KPIs!F20</f>
        <v>-1025.3861393400002</v>
      </c>
      <c r="G27" s="2">
        <f>+KPIs!G20</f>
        <v>-1110.5832343200004</v>
      </c>
      <c r="H27" s="2">
        <f>+KPIs!H20</f>
        <v>-1129.8799090600003</v>
      </c>
      <c r="I27" s="2">
        <f>+KPIs!I20</f>
        <v>-1110.9342220400006</v>
      </c>
      <c r="J27" s="41">
        <f>+KPIs!J20</f>
        <v>-1149.1065330000001</v>
      </c>
      <c r="K27" s="2">
        <f>+KPIs!K20</f>
        <v>-1315.7824324999999</v>
      </c>
      <c r="L27" s="54">
        <v>-1322.2029188500001</v>
      </c>
      <c r="M27" s="82"/>
      <c r="N27" s="2">
        <f t="shared" si="4"/>
        <v>-4376.7835047600011</v>
      </c>
      <c r="O27" s="2">
        <f t="shared" si="5"/>
        <v>-4898.0261063900007</v>
      </c>
      <c r="P27" s="82"/>
      <c r="Q27" s="2">
        <f t="shared" si="6"/>
        <v>-3265.8492827200007</v>
      </c>
      <c r="R27" s="2">
        <f t="shared" si="7"/>
        <v>-3787.0918843500003</v>
      </c>
    </row>
    <row r="28" spans="4:18" ht="13.2" x14ac:dyDescent="0.25">
      <c r="D28" s="20" t="s">
        <v>117</v>
      </c>
      <c r="E28" s="20" t="s">
        <v>118</v>
      </c>
      <c r="F28" s="41">
        <v>-1.3815872500017601</v>
      </c>
      <c r="G28" s="2">
        <v>-1.7450810600000022</v>
      </c>
      <c r="H28" s="2">
        <v>2.6542092599999982</v>
      </c>
      <c r="I28" s="2">
        <v>3.9692140520091899</v>
      </c>
      <c r="J28" s="41">
        <v>-14.012701078820999</v>
      </c>
      <c r="K28" s="2">
        <v>-10.7185968976555</v>
      </c>
      <c r="L28" s="54">
        <f>L29-L26-L27</f>
        <v>-12.212359234999894</v>
      </c>
      <c r="M28" s="82"/>
      <c r="N28" s="2">
        <f t="shared" si="4"/>
        <v>3.4967550020074256</v>
      </c>
      <c r="O28" s="2">
        <f t="shared" si="5"/>
        <v>-32.974443159467206</v>
      </c>
      <c r="P28" s="82"/>
      <c r="Q28" s="2">
        <f t="shared" si="6"/>
        <v>-0.47245905000176425</v>
      </c>
      <c r="R28" s="2">
        <f t="shared" si="7"/>
        <v>-36.943657211476392</v>
      </c>
    </row>
    <row r="29" spans="4:18" ht="12.6" thickBot="1" x14ac:dyDescent="0.3">
      <c r="D29" s="39" t="s">
        <v>61</v>
      </c>
      <c r="E29" s="39" t="s">
        <v>119</v>
      </c>
      <c r="F29" s="71">
        <f>SUM(F26:F28)</f>
        <v>5015.2717794195087</v>
      </c>
      <c r="G29" s="71">
        <f>SUM(G26:G28)</f>
        <v>6132.6968133699138</v>
      </c>
      <c r="H29" s="71">
        <f t="shared" ref="H29:I29" si="9">SUM(H26:H28)</f>
        <v>6577.5396773139082</v>
      </c>
      <c r="I29" s="88">
        <f t="shared" si="9"/>
        <v>6071.5360000000001</v>
      </c>
      <c r="J29" s="71">
        <f>SUM(J26:J28)</f>
        <v>5666.2139999999999</v>
      </c>
      <c r="K29" s="71">
        <f>SUM(K26:K28)</f>
        <v>7124.3240000000005</v>
      </c>
      <c r="L29" s="53">
        <v>7439.6450000000004</v>
      </c>
      <c r="M29" s="82"/>
      <c r="N29" s="40">
        <f t="shared" ref="N29" si="10">SUM(N26:N28)</f>
        <v>23797.044270103328</v>
      </c>
      <c r="O29" s="40">
        <f t="shared" si="5"/>
        <v>26301.719000000001</v>
      </c>
      <c r="P29" s="82"/>
      <c r="Q29" s="40">
        <f t="shared" si="6"/>
        <v>17725.508270103332</v>
      </c>
      <c r="R29" s="40">
        <f>SUM(J29:L29)</f>
        <v>20230.183000000001</v>
      </c>
    </row>
    <row r="30" spans="4:18" x14ac:dyDescent="0.25">
      <c r="F30" s="94"/>
      <c r="G30" s="92"/>
      <c r="H30" s="92"/>
      <c r="I30" s="92"/>
      <c r="J30" s="92"/>
      <c r="K30" s="92"/>
      <c r="L30" s="92"/>
    </row>
    <row r="31" spans="4:18" x14ac:dyDescent="0.25">
      <c r="J31" s="92"/>
    </row>
  </sheetData>
  <pageMargins left="0.7" right="0.7" top="0.75" bottom="0.75" header="0.3" footer="0.3"/>
  <pageSetup paperSize="9"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EDF9-9C0F-488C-82B1-98ACA5467E2A}">
  <sheetPr>
    <tabColor rgb="FF00B050"/>
  </sheetPr>
  <dimension ref="D10:R20"/>
  <sheetViews>
    <sheetView showGridLines="0" zoomScaleNormal="100" workbookViewId="0">
      <pane xSplit="4" ySplit="10" topLeftCell="E11" activePane="bottomRight" state="frozen"/>
      <selection pane="topRight"/>
      <selection pane="bottomLeft"/>
      <selection pane="bottomRight"/>
    </sheetView>
  </sheetViews>
  <sheetFormatPr defaultColWidth="8.5546875" defaultRowHeight="12" outlineLevelCol="1" x14ac:dyDescent="0.25"/>
  <cols>
    <col min="1" max="3" width="4.5546875" style="7" customWidth="1"/>
    <col min="4" max="4" width="63.44140625" style="7" customWidth="1"/>
    <col min="5" max="5" width="63.44140625" style="7" hidden="1" customWidth="1" outlineLevel="1"/>
    <col min="6" max="6" width="8.6640625" style="7" customWidth="1" collapsed="1"/>
    <col min="7" max="12" width="8.6640625" style="7" customWidth="1"/>
    <col min="13" max="13" width="4.5546875" style="7" customWidth="1"/>
    <col min="14" max="15" width="8.6640625" style="7" customWidth="1"/>
    <col min="16" max="16" width="4.5546875" style="7" customWidth="1"/>
    <col min="17" max="18" width="8.6640625" style="7" customWidth="1"/>
    <col min="19" max="19" width="4.5546875" style="7" customWidth="1"/>
    <col min="20" max="16384" width="8.5546875" style="7"/>
  </cols>
  <sheetData>
    <row r="10" spans="4:18" ht="12.6" thickBot="1" x14ac:dyDescent="0.3">
      <c r="D10" s="5" t="s">
        <v>44</v>
      </c>
      <c r="E10" s="105" t="s">
        <v>45</v>
      </c>
      <c r="F10" s="9" t="s">
        <v>3</v>
      </c>
      <c r="G10" s="9" t="s">
        <v>4</v>
      </c>
      <c r="H10" s="9" t="s">
        <v>5</v>
      </c>
      <c r="I10" s="9" t="s">
        <v>6</v>
      </c>
      <c r="J10" s="9" t="s">
        <v>7</v>
      </c>
      <c r="K10" s="9" t="s">
        <v>8</v>
      </c>
      <c r="L10" s="9" t="s">
        <v>9</v>
      </c>
      <c r="N10" s="9" t="s">
        <v>10</v>
      </c>
      <c r="O10" s="9" t="s">
        <v>12</v>
      </c>
      <c r="Q10" s="9" t="s">
        <v>46</v>
      </c>
      <c r="R10" s="9" t="s">
        <v>11</v>
      </c>
    </row>
    <row r="11" spans="4:18" ht="13.2" thickTop="1" thickBot="1" x14ac:dyDescent="0.3">
      <c r="D11" s="39" t="s">
        <v>47</v>
      </c>
      <c r="E11" s="106" t="s">
        <v>120</v>
      </c>
      <c r="F11" s="40">
        <v>518.36697609905923</v>
      </c>
      <c r="G11" s="40">
        <v>880.66959172313477</v>
      </c>
      <c r="H11" s="40">
        <v>1118.760377754362</v>
      </c>
      <c r="I11" s="40">
        <v>986.77849025044725</v>
      </c>
      <c r="J11" s="51">
        <v>596.09411935755793</v>
      </c>
      <c r="K11" s="71">
        <v>1057.4706337915579</v>
      </c>
      <c r="L11" s="53">
        <v>1278.6766216143365</v>
      </c>
      <c r="N11" s="40">
        <f>SUM(F11:I11)</f>
        <v>3504.5754358270033</v>
      </c>
      <c r="O11" s="40">
        <f>SUM(I11:L11)</f>
        <v>3919.0198650138996</v>
      </c>
      <c r="Q11" s="40">
        <f>SUM(F11:H11)</f>
        <v>2517.796945576556</v>
      </c>
      <c r="R11" s="40">
        <f>SUM(J11:L11)</f>
        <v>2932.2413747634523</v>
      </c>
    </row>
    <row r="12" spans="4:18" ht="13.2" x14ac:dyDescent="0.25">
      <c r="D12" s="20" t="s">
        <v>121</v>
      </c>
      <c r="E12" s="107" t="s">
        <v>122</v>
      </c>
      <c r="F12" s="104">
        <v>-232.28034553999998</v>
      </c>
      <c r="G12" s="2">
        <v>-241.20040544</v>
      </c>
      <c r="H12" s="2">
        <v>-246.90345914060327</v>
      </c>
      <c r="I12" s="2">
        <v>-254.87839502999998</v>
      </c>
      <c r="J12" s="41">
        <v>-266.32852021999997</v>
      </c>
      <c r="K12" s="2">
        <v>-272.52488873158484</v>
      </c>
      <c r="L12" s="54">
        <v>-277.27400149970697</v>
      </c>
      <c r="N12" s="2">
        <f t="shared" ref="N12:N16" si="0">SUM(F12:I12)</f>
        <v>-975.26260515060324</v>
      </c>
      <c r="O12" s="2">
        <f t="shared" ref="O12:O17" si="1">SUM(I12:L12)</f>
        <v>-1071.0058054812916</v>
      </c>
      <c r="Q12" s="2">
        <f t="shared" ref="Q12:Q17" si="2">SUM(F12:H12)</f>
        <v>-720.38421012060326</v>
      </c>
      <c r="R12" s="2">
        <f t="shared" ref="R12:R17" si="3">SUM(J12:L12)</f>
        <v>-816.12741045129178</v>
      </c>
    </row>
    <row r="13" spans="4:18" ht="12.6" thickBot="1" x14ac:dyDescent="0.3">
      <c r="D13" s="39" t="s">
        <v>123</v>
      </c>
      <c r="E13" s="106" t="s">
        <v>124</v>
      </c>
      <c r="F13" s="40">
        <f t="shared" ref="F13:L13" si="4">SUM(F11:F12)</f>
        <v>286.08663055905924</v>
      </c>
      <c r="G13" s="40">
        <f t="shared" si="4"/>
        <v>639.46918628313483</v>
      </c>
      <c r="H13" s="40">
        <f t="shared" si="4"/>
        <v>871.85691861375881</v>
      </c>
      <c r="I13" s="40">
        <f t="shared" si="4"/>
        <v>731.90009522044727</v>
      </c>
      <c r="J13" s="52">
        <f t="shared" si="4"/>
        <v>329.76559913755796</v>
      </c>
      <c r="K13" s="71">
        <f t="shared" si="4"/>
        <v>784.94574505997309</v>
      </c>
      <c r="L13" s="53">
        <f t="shared" si="4"/>
        <v>1001.4026201146295</v>
      </c>
      <c r="N13" s="40">
        <f t="shared" ref="N13" si="5">SUM(F13:I13)</f>
        <v>2529.3128306764002</v>
      </c>
      <c r="O13" s="40">
        <f t="shared" si="1"/>
        <v>2848.0140595326075</v>
      </c>
      <c r="Q13" s="40">
        <f t="shared" si="2"/>
        <v>1797.4127354559528</v>
      </c>
      <c r="R13" s="40">
        <f t="shared" si="3"/>
        <v>2116.1139643121605</v>
      </c>
    </row>
    <row r="14" spans="4:18" ht="13.2" x14ac:dyDescent="0.25">
      <c r="D14" s="20" t="s">
        <v>125</v>
      </c>
      <c r="E14" s="107" t="s">
        <v>126</v>
      </c>
      <c r="F14" s="2">
        <v>-265.53932053000017</v>
      </c>
      <c r="G14" s="2">
        <v>-336.18173723164978</v>
      </c>
      <c r="H14" s="2">
        <v>-355.95837898667901</v>
      </c>
      <c r="I14" s="2">
        <v>-560.11085601266541</v>
      </c>
      <c r="J14" s="41">
        <v>-315.41401525863972</v>
      </c>
      <c r="K14" s="2">
        <v>-374.70863410136013</v>
      </c>
      <c r="L14" s="54">
        <v>-310.47306187397885</v>
      </c>
      <c r="N14" s="2">
        <f t="shared" si="0"/>
        <v>-1517.7902927609944</v>
      </c>
      <c r="O14" s="2">
        <f t="shared" si="1"/>
        <v>-1560.706567246644</v>
      </c>
      <c r="Q14" s="2">
        <f t="shared" si="2"/>
        <v>-957.67943674832895</v>
      </c>
      <c r="R14" s="2">
        <f t="shared" si="3"/>
        <v>-1000.5957112339787</v>
      </c>
    </row>
    <row r="15" spans="4:18" ht="14.4" x14ac:dyDescent="0.25">
      <c r="D15" s="20" t="s">
        <v>336</v>
      </c>
      <c r="E15" s="107" t="s">
        <v>128</v>
      </c>
      <c r="F15" s="2">
        <v>-6.9713458000000044</v>
      </c>
      <c r="G15" s="2">
        <v>-36.478491420000012</v>
      </c>
      <c r="H15" s="2">
        <v>67.855801010000036</v>
      </c>
      <c r="I15" s="2">
        <v>-62.395932549999998</v>
      </c>
      <c r="J15" s="41">
        <v>-9.6514544299999905</v>
      </c>
      <c r="K15" s="2">
        <v>-40.197896209999996</v>
      </c>
      <c r="L15" s="54">
        <v>-34.489509029999986</v>
      </c>
      <c r="N15" s="2">
        <f>SUM(F15:I15)</f>
        <v>-37.989968759999975</v>
      </c>
      <c r="O15" s="2">
        <f t="shared" si="1"/>
        <v>-146.73479221999997</v>
      </c>
      <c r="Q15" s="2">
        <f t="shared" si="2"/>
        <v>24.405963790000023</v>
      </c>
      <c r="R15" s="2">
        <f t="shared" si="3"/>
        <v>-84.338859669999977</v>
      </c>
    </row>
    <row r="16" spans="4:18" ht="13.2" x14ac:dyDescent="0.25">
      <c r="D16" s="20" t="s">
        <v>129</v>
      </c>
      <c r="E16" s="107" t="s">
        <v>130</v>
      </c>
      <c r="F16" s="2">
        <v>307.33199999999999</v>
      </c>
      <c r="G16" s="2">
        <v>671.9849999999999</v>
      </c>
      <c r="H16" s="2">
        <v>63.2</v>
      </c>
      <c r="I16" s="2">
        <v>-485.51</v>
      </c>
      <c r="J16" s="41">
        <v>86.043000000000063</v>
      </c>
      <c r="K16" s="2">
        <v>703.91999999999985</v>
      </c>
      <c r="L16" s="54">
        <v>-17.233999999999924</v>
      </c>
      <c r="N16" s="2">
        <f t="shared" si="0"/>
        <v>557.00699999999983</v>
      </c>
      <c r="O16" s="2">
        <f t="shared" si="1"/>
        <v>287.21899999999999</v>
      </c>
      <c r="Q16" s="2">
        <f t="shared" si="2"/>
        <v>1042.5169999999998</v>
      </c>
      <c r="R16" s="2">
        <f t="shared" si="3"/>
        <v>772.72900000000004</v>
      </c>
    </row>
    <row r="17" spans="4:18" ht="12.6" thickBot="1" x14ac:dyDescent="0.3">
      <c r="D17" s="39" t="s">
        <v>131</v>
      </c>
      <c r="E17" s="106" t="s">
        <v>132</v>
      </c>
      <c r="F17" s="40">
        <f t="shared" ref="F17:L17" si="6">SUM(F13:F16)</f>
        <v>320.90796422905908</v>
      </c>
      <c r="G17" s="40">
        <f>SUM(G13:G16)</f>
        <v>938.793957631485</v>
      </c>
      <c r="H17" s="40">
        <f t="shared" si="6"/>
        <v>646.95434063707989</v>
      </c>
      <c r="I17" s="40">
        <f t="shared" si="6"/>
        <v>-376.11669334221813</v>
      </c>
      <c r="J17" s="52">
        <f t="shared" si="6"/>
        <v>90.74312944891831</v>
      </c>
      <c r="K17" s="71">
        <f t="shared" si="6"/>
        <v>1073.9592147486128</v>
      </c>
      <c r="L17" s="53">
        <f t="shared" si="6"/>
        <v>639.20604921065069</v>
      </c>
      <c r="N17" s="40">
        <f>SUM(F17:I17)</f>
        <v>1530.5395691554058</v>
      </c>
      <c r="O17" s="40">
        <f t="shared" si="1"/>
        <v>1427.7917000659636</v>
      </c>
      <c r="Q17" s="40">
        <f t="shared" si="2"/>
        <v>1906.6562624976241</v>
      </c>
      <c r="R17" s="40">
        <f t="shared" si="3"/>
        <v>1803.9083934081818</v>
      </c>
    </row>
    <row r="18" spans="4:18" ht="13.2" x14ac:dyDescent="0.25">
      <c r="D18" s="1"/>
      <c r="E18" s="1"/>
    </row>
    <row r="19" spans="4:18" ht="13.2" x14ac:dyDescent="0.25">
      <c r="D19" s="199" t="s">
        <v>337</v>
      </c>
      <c r="E19" s="1"/>
      <c r="N19" s="82"/>
    </row>
    <row r="20" spans="4:18" ht="13.2" x14ac:dyDescent="0.25">
      <c r="D20" s="8"/>
      <c r="E20" s="8"/>
    </row>
  </sheetData>
  <pageMargins left="0.7" right="0.7" top="0.75" bottom="0.75" header="0.3" footer="0.3"/>
  <pageSetup paperSize="9" scale="4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2431E-8348-492A-A3AB-A04370F6CE98}">
  <sheetPr>
    <tabColor theme="4" tint="0.59999389629810485"/>
  </sheetPr>
  <dimension ref="D10:W62"/>
  <sheetViews>
    <sheetView showGridLines="0" zoomScaleNormal="100" zoomScaleSheetLayoutView="90" workbookViewId="0">
      <pane xSplit="4" ySplit="10" topLeftCell="E36" activePane="bottomRight" state="frozen"/>
      <selection pane="topRight"/>
      <selection pane="bottomLeft"/>
      <selection pane="bottomRight"/>
    </sheetView>
  </sheetViews>
  <sheetFormatPr defaultColWidth="8.88671875" defaultRowHeight="12" outlineLevelRow="1" outlineLevelCol="1" x14ac:dyDescent="0.25"/>
  <cols>
    <col min="1" max="3" width="4.88671875" style="7" customWidth="1"/>
    <col min="4" max="4" width="63.44140625" style="7" customWidth="1"/>
    <col min="5" max="5" width="63.44140625" style="7" hidden="1" customWidth="1" outlineLevel="1"/>
    <col min="6" max="6" width="8.6640625" style="7" customWidth="1" collapsed="1"/>
    <col min="7" max="12" width="8.6640625" style="7" customWidth="1"/>
    <col min="13" max="13" width="4.88671875" style="7" customWidth="1"/>
    <col min="14" max="15" width="8.6640625" style="7" customWidth="1"/>
    <col min="16" max="16" width="3.5546875" style="7" customWidth="1"/>
    <col min="17" max="17" width="14.109375" style="7" bestFit="1" customWidth="1"/>
    <col min="18" max="18" width="8.88671875" style="7" customWidth="1"/>
    <col min="19" max="16384" width="8.88671875" style="7"/>
  </cols>
  <sheetData>
    <row r="10" spans="4:19" ht="12.6" thickBot="1" x14ac:dyDescent="0.3">
      <c r="D10" s="56" t="s">
        <v>44</v>
      </c>
      <c r="E10" s="56" t="s">
        <v>45</v>
      </c>
      <c r="F10" s="9" t="s">
        <v>3</v>
      </c>
      <c r="G10" s="9" t="s">
        <v>4</v>
      </c>
      <c r="H10" s="9" t="s">
        <v>5</v>
      </c>
      <c r="I10" s="9" t="s">
        <v>6</v>
      </c>
      <c r="J10" s="9" t="s">
        <v>7</v>
      </c>
      <c r="K10" s="9" t="s">
        <v>8</v>
      </c>
      <c r="L10" s="9" t="s">
        <v>9</v>
      </c>
      <c r="N10" s="38" t="s">
        <v>10</v>
      </c>
      <c r="O10" s="38" t="s">
        <v>11</v>
      </c>
    </row>
    <row r="11" spans="4:19" ht="15.6" customHeight="1" x14ac:dyDescent="0.3">
      <c r="D11" s="57" t="s">
        <v>133</v>
      </c>
      <c r="E11" s="57" t="s">
        <v>134</v>
      </c>
      <c r="F11" s="59"/>
      <c r="G11" s="59"/>
      <c r="H11" s="59"/>
      <c r="I11" s="120"/>
      <c r="J11" s="58"/>
      <c r="K11" s="58"/>
      <c r="L11" s="132"/>
      <c r="N11" s="59"/>
      <c r="O11" s="59"/>
    </row>
    <row r="12" spans="4:19" ht="15.6" customHeight="1" x14ac:dyDescent="0.25">
      <c r="D12" s="60" t="s">
        <v>135</v>
      </c>
      <c r="E12" s="60" t="s">
        <v>136</v>
      </c>
      <c r="F12" s="62">
        <v>-106</v>
      </c>
      <c r="G12" s="62">
        <v>196.203</v>
      </c>
      <c r="H12" s="62">
        <v>438.00200000000007</v>
      </c>
      <c r="I12" s="121">
        <v>275.50499999999943</v>
      </c>
      <c r="J12" s="71">
        <v>-121</v>
      </c>
      <c r="K12" s="158">
        <v>243.55700000000002</v>
      </c>
      <c r="L12" s="156">
        <v>595.74</v>
      </c>
      <c r="N12" s="62">
        <v>803.71</v>
      </c>
      <c r="O12" s="62">
        <f>SUM(J12:L12)</f>
        <v>718.29700000000003</v>
      </c>
      <c r="Q12" s="82"/>
      <c r="R12" s="82"/>
      <c r="S12" s="82"/>
    </row>
    <row r="13" spans="4:19" ht="15.6" customHeight="1" x14ac:dyDescent="0.25">
      <c r="D13" s="63" t="s">
        <v>137</v>
      </c>
      <c r="E13" s="63" t="s">
        <v>138</v>
      </c>
      <c r="F13" s="65"/>
      <c r="G13" s="65"/>
      <c r="H13" s="65"/>
      <c r="I13" s="122"/>
      <c r="J13" s="64"/>
      <c r="K13" s="64">
        <v>0</v>
      </c>
      <c r="L13" s="134" t="s">
        <v>139</v>
      </c>
      <c r="N13" s="65"/>
      <c r="O13" s="65"/>
      <c r="Q13" s="82"/>
      <c r="R13" s="82"/>
      <c r="S13" s="82"/>
    </row>
    <row r="14" spans="4:19" ht="15.6" customHeight="1" x14ac:dyDescent="0.25">
      <c r="D14" s="66" t="s">
        <v>140</v>
      </c>
      <c r="E14" s="66" t="s">
        <v>141</v>
      </c>
      <c r="F14" s="67">
        <v>386</v>
      </c>
      <c r="G14" s="67">
        <v>419</v>
      </c>
      <c r="H14" s="67">
        <v>429</v>
      </c>
      <c r="I14" s="123">
        <v>470</v>
      </c>
      <c r="J14" s="64">
        <v>439</v>
      </c>
      <c r="K14" s="64">
        <v>468.45100000000002</v>
      </c>
      <c r="L14" s="134">
        <v>483.21</v>
      </c>
      <c r="N14" s="67">
        <v>1704.0119999999999</v>
      </c>
      <c r="O14" s="67">
        <f>SUM(J14:L14)</f>
        <v>1390.6610000000001</v>
      </c>
      <c r="Q14" s="82"/>
      <c r="R14" s="82"/>
      <c r="S14" s="82"/>
    </row>
    <row r="15" spans="4:19" ht="16.350000000000001" customHeight="1" x14ac:dyDescent="0.25">
      <c r="D15" s="66" t="s">
        <v>142</v>
      </c>
      <c r="E15" s="66" t="s">
        <v>143</v>
      </c>
      <c r="F15" s="67">
        <v>-10</v>
      </c>
      <c r="G15" s="67">
        <v>7</v>
      </c>
      <c r="H15" s="67">
        <v>-2.2039999999999997</v>
      </c>
      <c r="I15" s="123">
        <v>-25.795999999999999</v>
      </c>
      <c r="J15" s="64">
        <v>-17</v>
      </c>
      <c r="K15" s="64">
        <v>9.6210000000000004</v>
      </c>
      <c r="L15" s="134">
        <v>4</v>
      </c>
      <c r="N15" s="67">
        <v>-30.631</v>
      </c>
      <c r="O15" s="67">
        <f t="shared" ref="O15:O34" si="0">SUM(J15:L15)</f>
        <v>-3.3789999999999996</v>
      </c>
      <c r="Q15" s="82"/>
      <c r="R15" s="82"/>
      <c r="S15" s="82"/>
    </row>
    <row r="16" spans="4:19" ht="15" customHeight="1" x14ac:dyDescent="0.25">
      <c r="D16" s="66" t="s">
        <v>144</v>
      </c>
      <c r="E16" s="66" t="s">
        <v>145</v>
      </c>
      <c r="F16" s="67">
        <v>1</v>
      </c>
      <c r="G16" s="67">
        <v>2</v>
      </c>
      <c r="H16" s="67">
        <v>0</v>
      </c>
      <c r="I16" s="123">
        <v>10.285999999999998</v>
      </c>
      <c r="J16" s="64">
        <v>4</v>
      </c>
      <c r="K16" s="64">
        <v>2.1840000000000002</v>
      </c>
      <c r="L16" s="134">
        <v>3</v>
      </c>
      <c r="N16" s="67">
        <v>13.446999999999999</v>
      </c>
      <c r="O16" s="67">
        <f t="shared" si="0"/>
        <v>9.1840000000000011</v>
      </c>
      <c r="Q16" s="82"/>
      <c r="R16" s="82"/>
      <c r="S16" s="82"/>
    </row>
    <row r="17" spans="4:20" ht="15" customHeight="1" x14ac:dyDescent="0.25">
      <c r="D17" s="66" t="s">
        <v>146</v>
      </c>
      <c r="E17" s="66" t="s">
        <v>147</v>
      </c>
      <c r="F17" s="64">
        <v>-4</v>
      </c>
      <c r="G17" s="64">
        <v>0</v>
      </c>
      <c r="H17" s="64">
        <v>-1.3710000000000004</v>
      </c>
      <c r="I17" s="124">
        <v>-2.6289999999999996</v>
      </c>
      <c r="J17" s="64">
        <v>0</v>
      </c>
      <c r="K17" s="64">
        <v>0</v>
      </c>
      <c r="L17" s="134" t="s">
        <v>139</v>
      </c>
      <c r="N17" s="64">
        <v>-7.5179999999999998</v>
      </c>
      <c r="O17" s="64">
        <f t="shared" si="0"/>
        <v>0</v>
      </c>
      <c r="Q17" s="82"/>
      <c r="R17" s="82"/>
      <c r="S17" s="82"/>
    </row>
    <row r="18" spans="4:20" ht="15.6" customHeight="1" x14ac:dyDescent="0.25">
      <c r="D18" s="66" t="s">
        <v>148</v>
      </c>
      <c r="E18" s="66" t="s">
        <v>149</v>
      </c>
      <c r="F18" s="67">
        <v>236</v>
      </c>
      <c r="G18" s="67">
        <v>230</v>
      </c>
      <c r="H18" s="67">
        <v>231.08500000000004</v>
      </c>
      <c r="I18" s="123">
        <v>234.73699999999997</v>
      </c>
      <c r="J18" s="64">
        <v>234</v>
      </c>
      <c r="K18" s="64">
        <v>225.71800000000002</v>
      </c>
      <c r="L18" s="134">
        <v>220</v>
      </c>
      <c r="N18" s="67">
        <v>931.58100000000002</v>
      </c>
      <c r="O18" s="67">
        <f t="shared" si="0"/>
        <v>679.71800000000007</v>
      </c>
      <c r="Q18" s="82"/>
      <c r="R18" s="82"/>
      <c r="S18" s="82"/>
    </row>
    <row r="19" spans="4:20" ht="15.6" customHeight="1" x14ac:dyDescent="0.25">
      <c r="D19" s="66" t="s">
        <v>150</v>
      </c>
      <c r="E19" s="66" t="s">
        <v>151</v>
      </c>
      <c r="F19" s="67">
        <v>0</v>
      </c>
      <c r="G19" s="67">
        <v>12</v>
      </c>
      <c r="H19" s="67">
        <v>3.2040000000000006</v>
      </c>
      <c r="I19" s="123">
        <v>-86.31</v>
      </c>
      <c r="J19" s="64">
        <v>4</v>
      </c>
      <c r="K19" s="64">
        <v>44.701999999999998</v>
      </c>
      <c r="L19" s="134">
        <v>-93</v>
      </c>
      <c r="N19" s="67">
        <v>-71.105999999999995</v>
      </c>
      <c r="O19" s="67">
        <f t="shared" si="0"/>
        <v>-44.298000000000002</v>
      </c>
      <c r="Q19" s="82"/>
      <c r="R19" s="82"/>
      <c r="S19" s="82"/>
    </row>
    <row r="20" spans="4:20" ht="16.350000000000001" customHeight="1" x14ac:dyDescent="0.25">
      <c r="D20" s="66" t="s">
        <v>152</v>
      </c>
      <c r="E20" s="66" t="s">
        <v>153</v>
      </c>
      <c r="F20" s="67">
        <v>0</v>
      </c>
      <c r="G20" s="67">
        <v>0</v>
      </c>
      <c r="H20" s="67">
        <v>0</v>
      </c>
      <c r="I20" s="123">
        <v>34.823</v>
      </c>
      <c r="J20" s="64">
        <v>47</v>
      </c>
      <c r="K20" s="64">
        <v>51.539000000000001</v>
      </c>
      <c r="L20" s="134">
        <v>50.82</v>
      </c>
      <c r="N20" s="67">
        <v>34.823</v>
      </c>
      <c r="O20" s="67">
        <f t="shared" si="0"/>
        <v>149.35900000000001</v>
      </c>
      <c r="Q20" s="82"/>
      <c r="R20" s="82"/>
      <c r="S20" s="82"/>
    </row>
    <row r="21" spans="4:20" ht="15.6" customHeight="1" x14ac:dyDescent="0.25">
      <c r="D21" s="66" t="s">
        <v>154</v>
      </c>
      <c r="E21" s="66" t="s">
        <v>155</v>
      </c>
      <c r="F21" s="67">
        <v>0</v>
      </c>
      <c r="G21" s="67">
        <v>0</v>
      </c>
      <c r="H21" s="67">
        <v>0</v>
      </c>
      <c r="I21" s="123">
        <v>0</v>
      </c>
      <c r="J21" s="64">
        <v>1</v>
      </c>
      <c r="K21" s="64">
        <v>0.51899999999999991</v>
      </c>
      <c r="L21" s="134">
        <v>0</v>
      </c>
      <c r="N21" s="67">
        <v>0</v>
      </c>
      <c r="O21" s="67">
        <f t="shared" si="0"/>
        <v>1.5189999999999999</v>
      </c>
      <c r="Q21" s="82"/>
      <c r="R21" s="82"/>
      <c r="S21" s="82"/>
    </row>
    <row r="22" spans="4:20" ht="15.6" customHeight="1" thickBot="1" x14ac:dyDescent="0.3">
      <c r="D22" s="35" t="s">
        <v>156</v>
      </c>
      <c r="E22" s="35" t="s">
        <v>157</v>
      </c>
      <c r="F22" s="36">
        <v>307</v>
      </c>
      <c r="G22" s="36">
        <v>672</v>
      </c>
      <c r="H22" s="36">
        <v>63.454000000000093</v>
      </c>
      <c r="I22" s="125">
        <v>-485.29799999999994</v>
      </c>
      <c r="J22" s="36">
        <v>86</v>
      </c>
      <c r="K22" s="36">
        <v>703.96299999999997</v>
      </c>
      <c r="L22" s="119">
        <v>-17</v>
      </c>
      <c r="M22" s="67"/>
      <c r="N22" s="36">
        <v>557.26300000000003</v>
      </c>
      <c r="O22" s="36">
        <f t="shared" si="0"/>
        <v>772.96299999999997</v>
      </c>
      <c r="Q22" s="82"/>
      <c r="R22" s="82"/>
      <c r="S22" s="82"/>
    </row>
    <row r="23" spans="4:20" ht="15.6" customHeight="1" x14ac:dyDescent="0.25">
      <c r="D23" s="68" t="s">
        <v>158</v>
      </c>
      <c r="E23" s="68" t="s">
        <v>159</v>
      </c>
      <c r="F23" s="70">
        <v>-67</v>
      </c>
      <c r="G23" s="70">
        <v>-84</v>
      </c>
      <c r="H23" s="70">
        <v>192.846</v>
      </c>
      <c r="I23" s="126">
        <v>-266.39699999999999</v>
      </c>
      <c r="J23" s="69">
        <v>106</v>
      </c>
      <c r="K23" s="69">
        <v>-153.965</v>
      </c>
      <c r="L23" s="135">
        <v>-89</v>
      </c>
      <c r="N23" s="70">
        <v>-224.922</v>
      </c>
      <c r="O23" s="70">
        <f t="shared" si="0"/>
        <v>-136.965</v>
      </c>
      <c r="Q23" s="82"/>
      <c r="R23" s="82"/>
      <c r="S23" s="82"/>
    </row>
    <row r="24" spans="4:20" ht="15.6" customHeight="1" x14ac:dyDescent="0.25">
      <c r="D24" s="68" t="s">
        <v>160</v>
      </c>
      <c r="E24" s="68" t="s">
        <v>161</v>
      </c>
      <c r="F24" s="70">
        <v>145</v>
      </c>
      <c r="G24" s="70">
        <v>-25</v>
      </c>
      <c r="H24" s="70">
        <v>23.61</v>
      </c>
      <c r="I24" s="126">
        <v>-409.96899999999994</v>
      </c>
      <c r="J24" s="69">
        <v>180</v>
      </c>
      <c r="K24" s="69">
        <v>-11.36</v>
      </c>
      <c r="L24" s="135">
        <v>-21.39</v>
      </c>
      <c r="N24" s="70">
        <v>-266.00599999999997</v>
      </c>
      <c r="O24" s="155">
        <f t="shared" si="0"/>
        <v>147.25</v>
      </c>
      <c r="Q24" s="82"/>
      <c r="R24" s="82"/>
      <c r="S24" s="82"/>
    </row>
    <row r="25" spans="4:20" ht="15.6" customHeight="1" x14ac:dyDescent="0.25">
      <c r="D25" s="68" t="s">
        <v>162</v>
      </c>
      <c r="E25" s="68" t="s">
        <v>163</v>
      </c>
      <c r="F25" s="70">
        <v>0</v>
      </c>
      <c r="G25" s="70">
        <v>-1</v>
      </c>
      <c r="H25" s="70">
        <v>0</v>
      </c>
      <c r="I25" s="126">
        <v>8.8999999999999968E-2</v>
      </c>
      <c r="J25" s="69">
        <v>-46</v>
      </c>
      <c r="K25" s="69">
        <v>46</v>
      </c>
      <c r="L25" s="135">
        <v>-11</v>
      </c>
      <c r="N25" s="70">
        <v>-1.012</v>
      </c>
      <c r="O25" s="70">
        <f t="shared" si="0"/>
        <v>-11</v>
      </c>
      <c r="Q25" s="82"/>
      <c r="R25" s="82"/>
      <c r="S25" s="82"/>
    </row>
    <row r="26" spans="4:20" ht="15.6" customHeight="1" x14ac:dyDescent="0.25">
      <c r="D26" s="68" t="s">
        <v>164</v>
      </c>
      <c r="E26" s="68" t="s">
        <v>165</v>
      </c>
      <c r="F26" s="70">
        <v>163</v>
      </c>
      <c r="G26" s="70">
        <v>750</v>
      </c>
      <c r="H26" s="70">
        <v>-211.26799999999992</v>
      </c>
      <c r="I26" s="126">
        <v>229.59199999999998</v>
      </c>
      <c r="J26" s="69">
        <v>-218</v>
      </c>
      <c r="K26" s="69">
        <v>789.96799999999996</v>
      </c>
      <c r="L26" s="135">
        <v>16</v>
      </c>
      <c r="N26" s="70">
        <v>931.52800000000002</v>
      </c>
      <c r="O26" s="70">
        <f t="shared" si="0"/>
        <v>587.96799999999996</v>
      </c>
      <c r="Q26" s="82"/>
      <c r="R26" s="82"/>
      <c r="S26" s="82"/>
    </row>
    <row r="27" spans="4:20" ht="15" customHeight="1" x14ac:dyDescent="0.25">
      <c r="D27" s="68" t="s">
        <v>166</v>
      </c>
      <c r="E27" s="68" t="s">
        <v>167</v>
      </c>
      <c r="F27" s="70">
        <v>43</v>
      </c>
      <c r="G27" s="70">
        <v>22</v>
      </c>
      <c r="H27" s="70">
        <v>16.549999999999997</v>
      </c>
      <c r="I27" s="126">
        <v>-19.770000000000003</v>
      </c>
      <c r="J27" s="69">
        <v>78</v>
      </c>
      <c r="K27" s="69">
        <v>8.2079999999999984</v>
      </c>
      <c r="L27" s="135">
        <v>50</v>
      </c>
      <c r="N27" s="70">
        <v>61.851999999999997</v>
      </c>
      <c r="O27" s="70">
        <f t="shared" si="0"/>
        <v>136.208</v>
      </c>
      <c r="Q27" s="82"/>
      <c r="R27" s="82"/>
      <c r="S27" s="82"/>
    </row>
    <row r="28" spans="4:20" ht="15.6" customHeight="1" x14ac:dyDescent="0.25">
      <c r="D28" s="68" t="s">
        <v>168</v>
      </c>
      <c r="E28" s="68" t="s">
        <v>169</v>
      </c>
      <c r="F28" s="70">
        <v>11</v>
      </c>
      <c r="G28" s="70">
        <v>-3</v>
      </c>
      <c r="H28" s="70">
        <v>7.5110000000000001</v>
      </c>
      <c r="I28" s="126">
        <v>-6.145999999999999</v>
      </c>
      <c r="J28" s="69">
        <v>16</v>
      </c>
      <c r="K28" s="69">
        <v>-13.641</v>
      </c>
      <c r="L28" s="135">
        <v>3</v>
      </c>
      <c r="N28" s="70">
        <v>9.1430000000000007</v>
      </c>
      <c r="O28" s="70">
        <f t="shared" si="0"/>
        <v>5.359</v>
      </c>
      <c r="Q28" s="82"/>
      <c r="R28" s="82"/>
      <c r="S28" s="82"/>
    </row>
    <row r="29" spans="4:20" ht="15.6" customHeight="1" x14ac:dyDescent="0.25">
      <c r="D29" s="68" t="s">
        <v>170</v>
      </c>
      <c r="E29" s="68" t="s">
        <v>171</v>
      </c>
      <c r="F29" s="70">
        <v>10</v>
      </c>
      <c r="G29" s="70">
        <v>15</v>
      </c>
      <c r="H29" s="70">
        <v>34.204999999999998</v>
      </c>
      <c r="I29" s="126">
        <v>-10.504000000000005</v>
      </c>
      <c r="J29" s="69">
        <v>-30</v>
      </c>
      <c r="K29" s="69">
        <v>37.9</v>
      </c>
      <c r="L29" s="135">
        <v>35</v>
      </c>
      <c r="N29" s="70">
        <v>48.872999999999998</v>
      </c>
      <c r="O29" s="70">
        <f t="shared" si="0"/>
        <v>42.9</v>
      </c>
      <c r="Q29" s="82"/>
      <c r="R29" s="82"/>
      <c r="S29" s="82"/>
    </row>
    <row r="30" spans="4:20" ht="15.6" customHeight="1" x14ac:dyDescent="0.25">
      <c r="D30" s="68" t="s">
        <v>172</v>
      </c>
      <c r="E30" s="68" t="s">
        <v>173</v>
      </c>
      <c r="F30" s="70">
        <v>2</v>
      </c>
      <c r="G30" s="70">
        <v>-2</v>
      </c>
      <c r="H30" s="70">
        <v>0</v>
      </c>
      <c r="I30" s="126">
        <v>-2.1930000000000001</v>
      </c>
      <c r="J30" s="69">
        <v>0</v>
      </c>
      <c r="K30" s="69">
        <v>1.1120000000000001</v>
      </c>
      <c r="L30" s="135">
        <v>0</v>
      </c>
      <c r="N30" s="70">
        <v>-2.1930000000000001</v>
      </c>
      <c r="O30" s="70">
        <f t="shared" si="0"/>
        <v>1.1120000000000001</v>
      </c>
      <c r="Q30" s="82"/>
      <c r="R30" s="82"/>
      <c r="S30" s="82"/>
    </row>
    <row r="31" spans="4:20" ht="15.6" customHeight="1" x14ac:dyDescent="0.25">
      <c r="D31" s="66" t="s">
        <v>127</v>
      </c>
      <c r="E31" s="66" t="s">
        <v>174</v>
      </c>
      <c r="F31" s="70">
        <v>-1</v>
      </c>
      <c r="G31" s="70">
        <v>0</v>
      </c>
      <c r="H31" s="2">
        <v>0</v>
      </c>
      <c r="I31" s="118">
        <v>1</v>
      </c>
      <c r="J31" s="15">
        <v>0</v>
      </c>
      <c r="K31" s="15">
        <v>0</v>
      </c>
      <c r="L31" s="136">
        <v>0</v>
      </c>
      <c r="N31" s="2">
        <v>0</v>
      </c>
      <c r="O31" s="2">
        <f t="shared" si="0"/>
        <v>0</v>
      </c>
      <c r="Q31" s="82"/>
      <c r="R31" s="82"/>
      <c r="S31" s="82"/>
    </row>
    <row r="32" spans="4:20" ht="15.6" hidden="1" customHeight="1" outlineLevel="1" thickBot="1" x14ac:dyDescent="0.3">
      <c r="D32" s="60" t="s">
        <v>175</v>
      </c>
      <c r="E32" s="60" t="s">
        <v>176</v>
      </c>
      <c r="F32" s="72">
        <v>809</v>
      </c>
      <c r="G32" s="72">
        <v>1538.203</v>
      </c>
      <c r="H32" s="72">
        <v>1160.6100000000001</v>
      </c>
      <c r="I32" s="127">
        <v>427</v>
      </c>
      <c r="J32" s="71">
        <v>677</v>
      </c>
      <c r="K32" s="71">
        <v>1750.2539999999999</v>
      </c>
      <c r="L32" s="53">
        <v>1248</v>
      </c>
      <c r="N32" s="72">
        <v>3935.2629999999999</v>
      </c>
      <c r="O32" s="72">
        <f t="shared" si="0"/>
        <v>3675.2539999999999</v>
      </c>
      <c r="Q32" s="82"/>
      <c r="R32" s="82"/>
      <c r="S32" s="82"/>
      <c r="T32" s="82"/>
    </row>
    <row r="33" spans="4:23" ht="15.6" hidden="1" customHeight="1" outlineLevel="1" x14ac:dyDescent="0.25">
      <c r="D33" s="63" t="s">
        <v>177</v>
      </c>
      <c r="E33" s="63" t="s">
        <v>178</v>
      </c>
      <c r="F33" s="2">
        <v>-14.387</v>
      </c>
      <c r="G33" s="2">
        <v>-56.613</v>
      </c>
      <c r="H33" s="2">
        <v>-18</v>
      </c>
      <c r="I33" s="118">
        <v>-78</v>
      </c>
      <c r="J33" s="15">
        <v>-105</v>
      </c>
      <c r="K33" s="15">
        <v>-59.706999999999994</v>
      </c>
      <c r="L33" s="136">
        <v>-99.71</v>
      </c>
      <c r="N33" s="2">
        <v>-166.88300000000001</v>
      </c>
      <c r="O33" s="2">
        <f t="shared" si="0"/>
        <v>-264.41699999999997</v>
      </c>
      <c r="Q33" s="82"/>
      <c r="R33" s="82"/>
      <c r="S33" s="82"/>
    </row>
    <row r="34" spans="4:23" ht="15.6" customHeight="1" collapsed="1" thickBot="1" x14ac:dyDescent="0.3">
      <c r="D34" s="60" t="s">
        <v>179</v>
      </c>
      <c r="E34" s="60" t="s">
        <v>180</v>
      </c>
      <c r="F34" s="62">
        <v>795</v>
      </c>
      <c r="G34" s="62">
        <v>1481</v>
      </c>
      <c r="H34" s="62">
        <v>1142.6100000000001</v>
      </c>
      <c r="I34" s="121">
        <v>349.38999999999987</v>
      </c>
      <c r="J34" s="61">
        <v>572</v>
      </c>
      <c r="K34" s="61">
        <v>1690.3919999999998</v>
      </c>
      <c r="L34" s="133">
        <v>1148</v>
      </c>
      <c r="N34" s="62">
        <v>3768.38</v>
      </c>
      <c r="O34" s="62">
        <f t="shared" si="0"/>
        <v>3410.3919999999998</v>
      </c>
      <c r="Q34" s="82"/>
      <c r="R34" s="82"/>
      <c r="S34" s="82"/>
      <c r="T34" s="82"/>
      <c r="U34" s="82"/>
      <c r="V34" s="82"/>
      <c r="W34" s="82"/>
    </row>
    <row r="35" spans="4:23" ht="15.6" customHeight="1" thickBot="1" x14ac:dyDescent="0.3">
      <c r="D35" s="73"/>
      <c r="E35" s="73"/>
      <c r="F35" s="75"/>
      <c r="G35" s="75"/>
      <c r="H35" s="75"/>
      <c r="I35" s="128"/>
      <c r="J35" s="74"/>
      <c r="K35" s="74"/>
      <c r="L35" s="137"/>
      <c r="N35" s="75"/>
      <c r="O35" s="75"/>
      <c r="Q35" s="82"/>
      <c r="R35" s="82"/>
      <c r="S35" s="82"/>
    </row>
    <row r="36" spans="4:23" ht="15.6" customHeight="1" x14ac:dyDescent="0.25">
      <c r="D36" s="57" t="s">
        <v>181</v>
      </c>
      <c r="E36" s="57" t="s">
        <v>182</v>
      </c>
      <c r="F36" s="65"/>
      <c r="G36" s="65">
        <v>0</v>
      </c>
      <c r="H36" s="65">
        <v>0</v>
      </c>
      <c r="I36" s="122">
        <v>0</v>
      </c>
      <c r="J36" s="76"/>
      <c r="K36" s="76"/>
      <c r="L36" s="138"/>
      <c r="N36" s="65"/>
      <c r="O36" s="65"/>
      <c r="Q36" s="82"/>
      <c r="R36" s="82"/>
      <c r="S36" s="82"/>
    </row>
    <row r="37" spans="4:23" ht="15.6" customHeight="1" x14ac:dyDescent="0.25">
      <c r="D37" s="66" t="s">
        <v>183</v>
      </c>
      <c r="E37" s="66" t="s">
        <v>184</v>
      </c>
      <c r="F37" s="67">
        <v>-182</v>
      </c>
      <c r="G37" s="67">
        <v>-398.78399999999999</v>
      </c>
      <c r="H37" s="67">
        <v>-415.16700000000003</v>
      </c>
      <c r="I37" s="123">
        <v>-511.27700000000004</v>
      </c>
      <c r="J37" s="64">
        <v>-517</v>
      </c>
      <c r="K37" s="64">
        <v>-333.22900000000004</v>
      </c>
      <c r="L37" s="134">
        <v>-387</v>
      </c>
      <c r="N37" s="67">
        <v>-1507.2280000000001</v>
      </c>
      <c r="O37" s="67">
        <f t="shared" ref="O37:O55" si="1">SUM(J37:L37)</f>
        <v>-1237.229</v>
      </c>
      <c r="Q37" s="82"/>
      <c r="R37" s="82"/>
      <c r="S37" s="82"/>
    </row>
    <row r="38" spans="4:23" ht="27" customHeight="1" x14ac:dyDescent="0.25">
      <c r="D38" s="66" t="s">
        <v>185</v>
      </c>
      <c r="E38" s="66" t="s">
        <v>186</v>
      </c>
      <c r="F38" s="67">
        <v>0</v>
      </c>
      <c r="G38" s="67">
        <v>1.5</v>
      </c>
      <c r="H38" s="67">
        <v>122.133</v>
      </c>
      <c r="I38" s="123">
        <v>12.940000000000012</v>
      </c>
      <c r="J38" s="64">
        <v>0</v>
      </c>
      <c r="K38" s="64">
        <v>0.90900000000000003</v>
      </c>
      <c r="L38" s="134">
        <v>1</v>
      </c>
      <c r="N38" s="67">
        <v>136.57300000000001</v>
      </c>
      <c r="O38" s="67">
        <f t="shared" si="1"/>
        <v>1.909</v>
      </c>
      <c r="Q38" s="82"/>
      <c r="R38" s="82"/>
      <c r="S38" s="82"/>
    </row>
    <row r="39" spans="4:23" ht="15.6" customHeight="1" x14ac:dyDescent="0.25">
      <c r="D39" s="66" t="s">
        <v>187</v>
      </c>
      <c r="E39" s="20" t="s">
        <v>188</v>
      </c>
      <c r="F39" s="67">
        <v>-49</v>
      </c>
      <c r="G39" s="67">
        <v>-43</v>
      </c>
      <c r="H39" s="67">
        <v>-4</v>
      </c>
      <c r="I39" s="123">
        <v>47</v>
      </c>
      <c r="J39" s="64">
        <v>0</v>
      </c>
      <c r="K39" s="64">
        <v>0</v>
      </c>
      <c r="L39" s="134" t="s">
        <v>139</v>
      </c>
      <c r="N39" s="67">
        <v>-50.18</v>
      </c>
      <c r="O39" s="67">
        <f t="shared" si="1"/>
        <v>0</v>
      </c>
      <c r="Q39" s="82"/>
      <c r="R39" s="82"/>
      <c r="S39" s="82"/>
    </row>
    <row r="40" spans="4:23" ht="15.6" customHeight="1" x14ac:dyDescent="0.25">
      <c r="D40" s="66" t="s">
        <v>189</v>
      </c>
      <c r="E40" s="20" t="s">
        <v>190</v>
      </c>
      <c r="F40" s="67">
        <v>0</v>
      </c>
      <c r="G40" s="67">
        <v>0</v>
      </c>
      <c r="H40" s="67">
        <v>0</v>
      </c>
      <c r="I40" s="123">
        <v>-6.3</v>
      </c>
      <c r="J40" s="64">
        <v>0</v>
      </c>
      <c r="K40" s="64">
        <v>0</v>
      </c>
      <c r="L40" s="134" t="s">
        <v>139</v>
      </c>
      <c r="N40" s="67">
        <v>-6.3</v>
      </c>
      <c r="O40" s="67">
        <f t="shared" si="1"/>
        <v>0</v>
      </c>
      <c r="Q40" s="82"/>
      <c r="R40" s="82"/>
      <c r="S40" s="82"/>
    </row>
    <row r="41" spans="4:23" ht="15.6" customHeight="1" x14ac:dyDescent="0.25">
      <c r="D41" s="66" t="s">
        <v>191</v>
      </c>
      <c r="E41" s="66" t="s">
        <v>192</v>
      </c>
      <c r="F41" s="67">
        <v>-11</v>
      </c>
      <c r="G41" s="67">
        <v>-39.770000000000003</v>
      </c>
      <c r="H41" s="67">
        <v>-3.4519999999999982</v>
      </c>
      <c r="I41" s="123">
        <v>-4.4859999999999971</v>
      </c>
      <c r="J41" s="64">
        <v>-5</v>
      </c>
      <c r="K41" s="64">
        <v>-4.8170000000000002</v>
      </c>
      <c r="L41" s="134">
        <v>-6</v>
      </c>
      <c r="N41" s="67">
        <v>-58.707999999999998</v>
      </c>
      <c r="O41" s="67">
        <f t="shared" si="1"/>
        <v>-15.817</v>
      </c>
      <c r="Q41" s="82"/>
      <c r="R41" s="82"/>
      <c r="S41" s="82"/>
    </row>
    <row r="42" spans="4:23" ht="15.6" customHeight="1" x14ac:dyDescent="0.25">
      <c r="D42" s="66" t="s">
        <v>193</v>
      </c>
      <c r="E42" s="66" t="s">
        <v>194</v>
      </c>
      <c r="F42" s="67">
        <v>3</v>
      </c>
      <c r="G42" s="67">
        <v>2.8719999999999999</v>
      </c>
      <c r="H42" s="67">
        <v>3.0500000000000007</v>
      </c>
      <c r="I42" s="123">
        <v>238.58600000000001</v>
      </c>
      <c r="J42" s="64">
        <v>3</v>
      </c>
      <c r="K42" s="64">
        <v>4.569</v>
      </c>
      <c r="L42" s="134">
        <v>4.8</v>
      </c>
      <c r="N42" s="67">
        <v>247.50800000000001</v>
      </c>
      <c r="O42" s="67">
        <f t="shared" si="1"/>
        <v>12.369</v>
      </c>
      <c r="Q42" s="82"/>
      <c r="R42" s="82"/>
      <c r="S42" s="82"/>
    </row>
    <row r="43" spans="4:23" ht="15.6" customHeight="1" x14ac:dyDescent="0.25">
      <c r="D43" s="66" t="s">
        <v>195</v>
      </c>
      <c r="E43" s="66" t="s">
        <v>196</v>
      </c>
      <c r="F43" s="67">
        <v>0</v>
      </c>
      <c r="G43" s="67">
        <v>0</v>
      </c>
      <c r="H43" s="64">
        <v>0</v>
      </c>
      <c r="I43" s="124">
        <v>-10.35</v>
      </c>
      <c r="J43" s="64">
        <v>10</v>
      </c>
      <c r="K43" s="64">
        <v>0.26200000000000045</v>
      </c>
      <c r="L43" s="134">
        <v>0</v>
      </c>
      <c r="N43" s="64">
        <v>-10.35</v>
      </c>
      <c r="O43" s="64">
        <f t="shared" si="1"/>
        <v>10.262</v>
      </c>
      <c r="Q43" s="82"/>
      <c r="R43" s="82"/>
      <c r="S43" s="82"/>
    </row>
    <row r="44" spans="4:23" ht="15.6" customHeight="1" x14ac:dyDescent="0.25">
      <c r="D44" s="66" t="s">
        <v>197</v>
      </c>
      <c r="E44" s="66" t="s">
        <v>198</v>
      </c>
      <c r="F44" s="67">
        <v>6</v>
      </c>
      <c r="G44" s="67">
        <v>10.132999999999999</v>
      </c>
      <c r="H44" s="67">
        <v>10.246000000000002</v>
      </c>
      <c r="I44" s="123">
        <v>31.212</v>
      </c>
      <c r="J44" s="64">
        <v>3</v>
      </c>
      <c r="K44" s="64">
        <v>6.8450000000000006</v>
      </c>
      <c r="L44" s="134">
        <v>9</v>
      </c>
      <c r="N44" s="67">
        <v>57.591000000000001</v>
      </c>
      <c r="O44" s="67">
        <f t="shared" si="1"/>
        <v>18.844999999999999</v>
      </c>
      <c r="Q44" s="82"/>
      <c r="R44" s="82"/>
      <c r="S44" s="82"/>
    </row>
    <row r="45" spans="4:23" ht="15.6" customHeight="1" x14ac:dyDescent="0.25">
      <c r="D45" s="66" t="s">
        <v>199</v>
      </c>
      <c r="E45" s="66" t="s">
        <v>200</v>
      </c>
      <c r="F45" s="67">
        <v>0</v>
      </c>
      <c r="G45" s="67">
        <v>0</v>
      </c>
      <c r="H45" s="67">
        <v>0</v>
      </c>
      <c r="I45" s="123">
        <v>0</v>
      </c>
      <c r="J45" s="64">
        <v>0</v>
      </c>
      <c r="K45" s="64">
        <v>3.1429999999999998</v>
      </c>
      <c r="L45" s="134" t="s">
        <v>139</v>
      </c>
      <c r="N45" s="67">
        <v>0</v>
      </c>
      <c r="O45" s="67">
        <f t="shared" si="1"/>
        <v>3.1429999999999998</v>
      </c>
      <c r="Q45" s="82"/>
      <c r="R45" s="82"/>
      <c r="S45" s="82"/>
    </row>
    <row r="46" spans="4:23" ht="15.6" customHeight="1" x14ac:dyDescent="0.25">
      <c r="D46" s="60" t="s">
        <v>201</v>
      </c>
      <c r="E46" s="60" t="s">
        <v>202</v>
      </c>
      <c r="F46" s="61">
        <v>-233</v>
      </c>
      <c r="G46" s="61">
        <v>-467</v>
      </c>
      <c r="H46" s="61">
        <v>-287</v>
      </c>
      <c r="I46" s="129">
        <v>-203</v>
      </c>
      <c r="J46" s="61">
        <v>-506</v>
      </c>
      <c r="K46" s="61">
        <v>-322.31799999999998</v>
      </c>
      <c r="L46" s="133">
        <v>-378.42</v>
      </c>
      <c r="N46" s="62">
        <v>-1191.0940000000001</v>
      </c>
      <c r="O46" s="62">
        <f t="shared" si="1"/>
        <v>-1206.7380000000001</v>
      </c>
      <c r="Q46" s="82"/>
      <c r="R46" s="82"/>
      <c r="S46" s="82"/>
    </row>
    <row r="47" spans="4:23" ht="15.6" customHeight="1" thickBot="1" x14ac:dyDescent="0.3">
      <c r="D47" s="73"/>
      <c r="E47" s="73"/>
      <c r="F47" s="75"/>
      <c r="G47" s="75"/>
      <c r="H47" s="75"/>
      <c r="I47" s="128"/>
      <c r="J47" s="74"/>
      <c r="K47" s="74"/>
      <c r="L47" s="137"/>
      <c r="N47" s="75"/>
      <c r="O47" s="75"/>
      <c r="Q47" s="82"/>
      <c r="R47" s="82"/>
      <c r="S47" s="82"/>
    </row>
    <row r="48" spans="4:23" ht="15" customHeight="1" x14ac:dyDescent="0.25">
      <c r="D48" s="57" t="s">
        <v>203</v>
      </c>
      <c r="E48" s="57" t="s">
        <v>204</v>
      </c>
      <c r="F48" s="67"/>
      <c r="G48" s="65"/>
      <c r="H48" s="65"/>
      <c r="I48" s="122"/>
      <c r="J48" s="76"/>
      <c r="K48" s="76"/>
      <c r="L48" s="138"/>
      <c r="N48" s="65"/>
      <c r="O48" s="65">
        <f t="shared" si="1"/>
        <v>0</v>
      </c>
      <c r="Q48" s="82"/>
      <c r="R48" s="82"/>
      <c r="S48" s="82"/>
    </row>
    <row r="49" spans="4:19" ht="15.6" customHeight="1" x14ac:dyDescent="0.25">
      <c r="D49" s="66" t="s">
        <v>205</v>
      </c>
      <c r="E49" s="66" t="s">
        <v>206</v>
      </c>
      <c r="F49" s="67">
        <v>0</v>
      </c>
      <c r="G49" s="67">
        <v>0</v>
      </c>
      <c r="H49" s="67">
        <v>0</v>
      </c>
      <c r="I49" s="123">
        <v>-134.91800000000001</v>
      </c>
      <c r="J49" s="67">
        <v>0</v>
      </c>
      <c r="K49" s="67">
        <v>0</v>
      </c>
      <c r="L49" s="139" t="s">
        <v>139</v>
      </c>
      <c r="N49" s="67">
        <v>-134.91800000000001</v>
      </c>
      <c r="O49" s="67">
        <f t="shared" si="1"/>
        <v>0</v>
      </c>
      <c r="Q49" s="82"/>
      <c r="R49" s="82"/>
      <c r="S49" s="82"/>
    </row>
    <row r="50" spans="4:19" ht="14.4" customHeight="1" x14ac:dyDescent="0.25">
      <c r="D50" s="66" t="s">
        <v>207</v>
      </c>
      <c r="E50" s="66" t="s">
        <v>208</v>
      </c>
      <c r="F50" s="67">
        <v>-166</v>
      </c>
      <c r="G50" s="67">
        <v>-188.03800000000001</v>
      </c>
      <c r="H50" s="67">
        <v>-227.21500000000003</v>
      </c>
      <c r="I50" s="123">
        <v>-181.51499999999999</v>
      </c>
      <c r="J50" s="64">
        <v>-190</v>
      </c>
      <c r="K50" s="64">
        <v>-207.88600000000002</v>
      </c>
      <c r="L50" s="134">
        <v>-206</v>
      </c>
      <c r="N50" s="67">
        <v>-762.76800000000003</v>
      </c>
      <c r="O50" s="67">
        <f t="shared" si="1"/>
        <v>-603.88599999999997</v>
      </c>
      <c r="Q50" s="82"/>
      <c r="R50" s="82"/>
      <c r="S50" s="82"/>
    </row>
    <row r="51" spans="4:19" ht="15.6" customHeight="1" x14ac:dyDescent="0.25">
      <c r="D51" s="66" t="s">
        <v>209</v>
      </c>
      <c r="E51" s="66" t="s">
        <v>210</v>
      </c>
      <c r="F51" s="67">
        <v>-72.918999999999997</v>
      </c>
      <c r="G51" s="67">
        <v>-83.364999999999995</v>
      </c>
      <c r="H51" s="67">
        <v>-77.687000000000012</v>
      </c>
      <c r="I51" s="123">
        <v>-86.22399999999999</v>
      </c>
      <c r="J51" s="64">
        <v>-88</v>
      </c>
      <c r="K51" s="64">
        <v>-91.418000000000006</v>
      </c>
      <c r="L51" s="134">
        <v>-93</v>
      </c>
      <c r="N51" s="67">
        <v>-320.19499999999999</v>
      </c>
      <c r="O51" s="67">
        <f t="shared" si="1"/>
        <v>-272.41800000000001</v>
      </c>
      <c r="Q51" s="82"/>
      <c r="R51" s="82"/>
      <c r="S51" s="82"/>
    </row>
    <row r="52" spans="4:19" ht="15.6" customHeight="1" x14ac:dyDescent="0.25">
      <c r="D52" s="66" t="s">
        <v>211</v>
      </c>
      <c r="E52" s="66" t="s">
        <v>212</v>
      </c>
      <c r="F52" s="67">
        <v>280</v>
      </c>
      <c r="G52" s="67">
        <v>300</v>
      </c>
      <c r="H52" s="67">
        <v>248.75699999999995</v>
      </c>
      <c r="I52" s="123">
        <v>193.45800000000008</v>
      </c>
      <c r="J52" s="64">
        <v>452</v>
      </c>
      <c r="K52" s="64">
        <v>1633.3960000000002</v>
      </c>
      <c r="L52" s="134">
        <v>315</v>
      </c>
      <c r="N52" s="67">
        <v>1022.215</v>
      </c>
      <c r="O52" s="67">
        <f t="shared" si="1"/>
        <v>2400.3960000000002</v>
      </c>
      <c r="Q52" s="82"/>
      <c r="R52" s="82"/>
      <c r="S52" s="82"/>
    </row>
    <row r="53" spans="4:19" ht="15.6" customHeight="1" x14ac:dyDescent="0.25">
      <c r="D53" s="66" t="s">
        <v>213</v>
      </c>
      <c r="E53" s="66" t="s">
        <v>214</v>
      </c>
      <c r="F53" s="67">
        <v>-33.055999999999997</v>
      </c>
      <c r="G53" s="67">
        <v>-767.51199999999994</v>
      </c>
      <c r="H53" s="67">
        <v>-230.53700000000003</v>
      </c>
      <c r="I53" s="123">
        <v>-602.41100000000006</v>
      </c>
      <c r="J53" s="64">
        <v>-302</v>
      </c>
      <c r="K53" s="64">
        <v>-1530.3230000000001</v>
      </c>
      <c r="L53" s="134">
        <v>-868</v>
      </c>
      <c r="N53" s="67">
        <v>-1633.5160000000001</v>
      </c>
      <c r="O53" s="67">
        <f t="shared" si="1"/>
        <v>-2700.3230000000003</v>
      </c>
      <c r="Q53" s="82"/>
      <c r="R53" s="82"/>
      <c r="S53" s="82"/>
    </row>
    <row r="54" spans="4:19" ht="15.6" customHeight="1" x14ac:dyDescent="0.25">
      <c r="D54" s="66" t="s">
        <v>215</v>
      </c>
      <c r="E54" s="66" t="s">
        <v>216</v>
      </c>
      <c r="F54" s="67">
        <v>-167.82300000000001</v>
      </c>
      <c r="G54" s="67">
        <v>-169.60299999999998</v>
      </c>
      <c r="H54" s="67">
        <v>-154.21300000000002</v>
      </c>
      <c r="I54" s="123">
        <v>-156.02599999999995</v>
      </c>
      <c r="J54" s="64">
        <v>-136</v>
      </c>
      <c r="K54" s="64">
        <v>-158</v>
      </c>
      <c r="L54" s="134">
        <v>-117</v>
      </c>
      <c r="N54" s="67">
        <v>-647.66499999999996</v>
      </c>
      <c r="O54" s="67">
        <f t="shared" si="1"/>
        <v>-411</v>
      </c>
      <c r="Q54" s="82"/>
      <c r="R54" s="82"/>
      <c r="S54" s="82"/>
    </row>
    <row r="55" spans="4:19" ht="15.6" customHeight="1" x14ac:dyDescent="0.25">
      <c r="D55" s="66" t="s">
        <v>217</v>
      </c>
      <c r="E55" s="66" t="s">
        <v>218</v>
      </c>
      <c r="F55" s="67"/>
      <c r="G55" s="67"/>
      <c r="H55" s="67"/>
      <c r="I55" s="123"/>
      <c r="J55" s="64"/>
      <c r="K55" s="64"/>
      <c r="L55" s="134">
        <v>-83</v>
      </c>
      <c r="N55" s="67"/>
      <c r="O55" s="67">
        <f t="shared" si="1"/>
        <v>-83</v>
      </c>
      <c r="Q55" s="82"/>
      <c r="R55" s="82"/>
      <c r="S55" s="82"/>
    </row>
    <row r="56" spans="4:19" ht="16.2" customHeight="1" x14ac:dyDescent="0.25">
      <c r="D56" s="60" t="s">
        <v>219</v>
      </c>
      <c r="E56" s="60" t="s">
        <v>204</v>
      </c>
      <c r="F56" s="62">
        <v>-160.38</v>
      </c>
      <c r="G56" s="62">
        <v>-907.93600000000004</v>
      </c>
      <c r="H56" s="62">
        <v>-440.89499999999998</v>
      </c>
      <c r="I56" s="121">
        <v>-967.63600000000019</v>
      </c>
      <c r="J56" s="62">
        <v>-264</v>
      </c>
      <c r="K56" s="62">
        <v>-354.23099999999999</v>
      </c>
      <c r="L56" s="146">
        <v>-1051.48</v>
      </c>
      <c r="N56" s="62">
        <v>-2476.8470000000002</v>
      </c>
      <c r="O56" s="62">
        <f>SUM(J56:L56)</f>
        <v>-1669.711</v>
      </c>
      <c r="Q56" s="82"/>
      <c r="R56" s="82"/>
      <c r="S56" s="82"/>
    </row>
    <row r="57" spans="4:19" ht="15.6" customHeight="1" thickBot="1" x14ac:dyDescent="0.3">
      <c r="D57" s="77"/>
      <c r="E57" s="77"/>
      <c r="F57" s="79"/>
      <c r="G57" s="79"/>
      <c r="H57" s="79"/>
      <c r="I57" s="130"/>
      <c r="J57" s="78"/>
      <c r="K57" s="78"/>
      <c r="L57" s="140"/>
      <c r="N57" s="79"/>
      <c r="O57" s="79"/>
      <c r="Q57" s="82"/>
      <c r="R57" s="82"/>
      <c r="S57" s="82"/>
    </row>
    <row r="58" spans="4:19" ht="15.6" customHeight="1" thickBot="1" x14ac:dyDescent="0.3">
      <c r="D58" s="73" t="s">
        <v>220</v>
      </c>
      <c r="E58" s="73" t="s">
        <v>221</v>
      </c>
      <c r="F58" s="79">
        <v>402</v>
      </c>
      <c r="G58" s="79">
        <v>105.18799999999999</v>
      </c>
      <c r="H58" s="79">
        <v>414.80399999999997</v>
      </c>
      <c r="I58" s="130">
        <v>-821.553</v>
      </c>
      <c r="J58" s="78">
        <v>-198</v>
      </c>
      <c r="K58" s="78">
        <v>1013.843</v>
      </c>
      <c r="L58" s="140">
        <v>-282</v>
      </c>
      <c r="N58" s="79">
        <v>100.43899999999999</v>
      </c>
      <c r="O58" s="79">
        <f>O60-O59</f>
        <v>534</v>
      </c>
      <c r="Q58" s="82"/>
      <c r="R58" s="82"/>
      <c r="S58" s="82"/>
    </row>
    <row r="59" spans="4:19" ht="15.6" customHeight="1" x14ac:dyDescent="0.25">
      <c r="D59" s="63" t="s">
        <v>222</v>
      </c>
      <c r="E59" s="63" t="s">
        <v>223</v>
      </c>
      <c r="F59" s="67">
        <v>649.13900000000001</v>
      </c>
      <c r="G59" s="67">
        <v>1051</v>
      </c>
      <c r="H59" s="67">
        <v>1156</v>
      </c>
      <c r="I59" s="123">
        <v>1571.1310000000001</v>
      </c>
      <c r="J59" s="67">
        <v>750</v>
      </c>
      <c r="K59" s="67">
        <v>552</v>
      </c>
      <c r="L59" s="139">
        <v>1565</v>
      </c>
      <c r="N59" s="67">
        <f>F59</f>
        <v>649.13900000000001</v>
      </c>
      <c r="O59" s="67">
        <f>J59</f>
        <v>750</v>
      </c>
      <c r="Q59" s="82"/>
      <c r="R59" s="82"/>
      <c r="S59" s="82"/>
    </row>
    <row r="60" spans="4:19" ht="15.6" customHeight="1" thickBot="1" x14ac:dyDescent="0.3">
      <c r="D60" s="80" t="s">
        <v>224</v>
      </c>
      <c r="E60" s="80" t="s">
        <v>225</v>
      </c>
      <c r="F60" s="81">
        <v>1050.539</v>
      </c>
      <c r="G60" s="81">
        <v>1156</v>
      </c>
      <c r="H60" s="81">
        <v>1571.1310000000001</v>
      </c>
      <c r="I60" s="131">
        <v>750</v>
      </c>
      <c r="J60" s="81">
        <v>552</v>
      </c>
      <c r="K60" s="81">
        <v>1565.421</v>
      </c>
      <c r="L60" s="141">
        <v>1284</v>
      </c>
      <c r="N60" s="81">
        <f>I60</f>
        <v>750</v>
      </c>
      <c r="O60" s="81">
        <f>L60</f>
        <v>1284</v>
      </c>
      <c r="Q60" s="82"/>
      <c r="R60" s="82"/>
      <c r="S60" s="82"/>
    </row>
    <row r="61" spans="4:19" ht="13.2" x14ac:dyDescent="0.25">
      <c r="D61" s="8"/>
      <c r="E61" s="8"/>
      <c r="O61" s="82"/>
      <c r="S61" s="82"/>
    </row>
    <row r="62" spans="4:19" x14ac:dyDescent="0.25">
      <c r="F62" s="82"/>
      <c r="G62" s="82"/>
      <c r="H62" s="82"/>
      <c r="I62" s="82"/>
      <c r="J62" s="82"/>
      <c r="K62" s="82"/>
      <c r="L62" s="82"/>
      <c r="M62" s="82"/>
      <c r="N62" s="82"/>
      <c r="O62" s="82"/>
    </row>
  </sheetData>
  <pageMargins left="0.7" right="0.7" top="0.75" bottom="0.75" header="0.3" footer="0.3"/>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01DE8-A1B9-4951-A59A-DC250C3058B6}">
  <sheetPr>
    <tabColor theme="4" tint="0.59999389629810485"/>
  </sheetPr>
  <dimension ref="D10:W57"/>
  <sheetViews>
    <sheetView showGridLines="0" zoomScaleNormal="100" workbookViewId="0">
      <pane xSplit="5" ySplit="10" topLeftCell="F11" activePane="bottomRight" state="frozen"/>
      <selection pane="topRight"/>
      <selection pane="bottomLeft"/>
      <selection pane="bottomRight"/>
    </sheetView>
  </sheetViews>
  <sheetFormatPr defaultColWidth="8.88671875" defaultRowHeight="12" outlineLevelCol="1" x14ac:dyDescent="0.25"/>
  <cols>
    <col min="1" max="1" width="5" style="7" customWidth="1"/>
    <col min="2" max="3" width="4.5546875" style="7" customWidth="1"/>
    <col min="4" max="4" width="63.5546875" style="7" customWidth="1"/>
    <col min="5" max="5" width="77.5546875" style="7" hidden="1" customWidth="1" outlineLevel="1"/>
    <col min="6" max="6" width="8.6640625" style="7" customWidth="1" collapsed="1"/>
    <col min="7" max="13" width="8.6640625" style="7" customWidth="1"/>
    <col min="14" max="14" width="4.88671875" style="7" customWidth="1"/>
    <col min="15" max="16" width="8.6640625" style="7" customWidth="1"/>
    <col min="17" max="17" width="4.88671875" style="7" customWidth="1"/>
    <col min="18" max="19" width="8.6640625" style="7" customWidth="1"/>
    <col min="20" max="20" width="4.88671875" style="7" customWidth="1"/>
    <col min="21" max="21" width="8.88671875" style="7" customWidth="1"/>
    <col min="22" max="16384" width="8.88671875" style="7"/>
  </cols>
  <sheetData>
    <row r="10" spans="4:23" ht="12.6" thickBot="1" x14ac:dyDescent="0.3">
      <c r="D10" s="5" t="s">
        <v>44</v>
      </c>
      <c r="E10" s="5" t="s">
        <v>45</v>
      </c>
      <c r="F10" s="9" t="s">
        <v>226</v>
      </c>
      <c r="G10" s="9" t="s">
        <v>3</v>
      </c>
      <c r="H10" s="9" t="s">
        <v>4</v>
      </c>
      <c r="I10" s="9" t="s">
        <v>5</v>
      </c>
      <c r="J10" s="9" t="s">
        <v>6</v>
      </c>
      <c r="K10" s="9" t="s">
        <v>7</v>
      </c>
      <c r="L10" s="9" t="s">
        <v>8</v>
      </c>
      <c r="M10" s="9" t="s">
        <v>9</v>
      </c>
      <c r="O10" s="9" t="s">
        <v>10</v>
      </c>
      <c r="P10" s="9" t="s">
        <v>12</v>
      </c>
      <c r="R10" s="9" t="s">
        <v>46</v>
      </c>
      <c r="S10" s="9" t="s">
        <v>11</v>
      </c>
    </row>
    <row r="11" spans="4:23" ht="13.2" x14ac:dyDescent="0.25">
      <c r="D11" s="143" t="s">
        <v>59</v>
      </c>
      <c r="E11" s="143" t="s">
        <v>107</v>
      </c>
      <c r="F11" s="157">
        <v>5832.8471825203706</v>
      </c>
      <c r="G11" s="15">
        <f>+KPIs!F19</f>
        <v>5766.9818224957116</v>
      </c>
      <c r="H11" s="15">
        <f>+KPIs!G19</f>
        <v>7126.4861024448473</v>
      </c>
      <c r="I11" s="15">
        <f>+KPIs!H19</f>
        <v>7498.7631076914395</v>
      </c>
      <c r="J11" s="144">
        <f>+KPIs!I19</f>
        <v>6884.3986545883563</v>
      </c>
      <c r="K11" s="15">
        <f>+KPIs!J19</f>
        <v>6618.4691061695266</v>
      </c>
      <c r="L11" s="15">
        <f>+KPIs!K19</f>
        <v>8132.5906141327578</v>
      </c>
      <c r="M11" s="136">
        <f>+KPIs!L19</f>
        <v>8516.9132835294513</v>
      </c>
      <c r="O11" s="15">
        <f>SUM(G11:J11)</f>
        <v>27276.629687220357</v>
      </c>
      <c r="P11" s="15">
        <f>SUM(J11:M11)</f>
        <v>30152.371658420092</v>
      </c>
      <c r="R11" s="15">
        <f>SUM(G11:I11)</f>
        <v>20392.231032632</v>
      </c>
      <c r="S11" s="15">
        <f>SUM(K11:M11)</f>
        <v>23267.973003831736</v>
      </c>
    </row>
    <row r="12" spans="4:23" ht="13.2" x14ac:dyDescent="0.25">
      <c r="D12" s="20" t="s">
        <v>227</v>
      </c>
      <c r="E12" s="20" t="s">
        <v>119</v>
      </c>
      <c r="F12" s="15">
        <v>5034.4539999999979</v>
      </c>
      <c r="G12" s="15">
        <v>5015.2717794195087</v>
      </c>
      <c r="H12" s="15">
        <v>6132.7242205804905</v>
      </c>
      <c r="I12" s="15">
        <v>6577.5079999999998</v>
      </c>
      <c r="J12" s="142">
        <v>6071.5360000000001</v>
      </c>
      <c r="K12" s="15">
        <v>5666</v>
      </c>
      <c r="L12" s="15">
        <v>7124.3240000000005</v>
      </c>
      <c r="M12" s="136">
        <v>7440</v>
      </c>
      <c r="O12" s="15">
        <f>SUM(G12:J12)</f>
        <v>23797.040000000001</v>
      </c>
      <c r="P12" s="15">
        <f>SUM(J12:M12)</f>
        <v>26301.86</v>
      </c>
      <c r="R12" s="15">
        <f>SUM(G12:I12)</f>
        <v>17725.504000000001</v>
      </c>
      <c r="S12" s="15">
        <f>SUM(K12:M12)</f>
        <v>20230.324000000001</v>
      </c>
      <c r="V12" s="82"/>
      <c r="W12" s="82"/>
    </row>
    <row r="13" spans="4:23" ht="13.2" x14ac:dyDescent="0.25">
      <c r="D13" s="20" t="s">
        <v>228</v>
      </c>
      <c r="E13" s="20" t="s">
        <v>229</v>
      </c>
      <c r="F13" s="15">
        <v>-4003.5720000000001</v>
      </c>
      <c r="G13" s="15">
        <v>-4296</v>
      </c>
      <c r="H13" s="15">
        <v>-5022.8160000000007</v>
      </c>
      <c r="I13" s="15">
        <v>-5232.9930000000004</v>
      </c>
      <c r="J13" s="142">
        <v>-4854.4570000000003</v>
      </c>
      <c r="K13" s="15">
        <v>-4852</v>
      </c>
      <c r="L13" s="15">
        <v>-5797.8729999999996</v>
      </c>
      <c r="M13" s="136">
        <v>-5925</v>
      </c>
      <c r="O13" s="15">
        <f t="shared" ref="O13:O29" si="0">SUM(G13:J13)</f>
        <v>-19406.266000000003</v>
      </c>
      <c r="P13" s="15">
        <f t="shared" ref="P13:P29" si="1">SUM(J13:M13)</f>
        <v>-21429.33</v>
      </c>
      <c r="R13" s="15">
        <f t="shared" ref="R13:R29" si="2">SUM(G13:I13)</f>
        <v>-14551.809000000001</v>
      </c>
      <c r="S13" s="15">
        <f t="shared" ref="S13:S29" si="3">SUM(K13:M13)</f>
        <v>-16574.873</v>
      </c>
      <c r="V13" s="82"/>
      <c r="W13" s="82"/>
    </row>
    <row r="14" spans="4:23" ht="12.6" thickBot="1" x14ac:dyDescent="0.3">
      <c r="D14" s="39" t="s">
        <v>230</v>
      </c>
      <c r="E14" s="39" t="s">
        <v>66</v>
      </c>
      <c r="F14" s="71">
        <v>1030.8820000000001</v>
      </c>
      <c r="G14" s="71">
        <v>718.50506810279057</v>
      </c>
      <c r="H14" s="71">
        <v>1110.6749318972095</v>
      </c>
      <c r="I14" s="71">
        <v>1344.5149999999994</v>
      </c>
      <c r="J14" s="88">
        <v>1217.0790000000002</v>
      </c>
      <c r="K14" s="71">
        <v>814</v>
      </c>
      <c r="L14" s="71">
        <v>1326.665</v>
      </c>
      <c r="M14" s="53">
        <v>1514</v>
      </c>
      <c r="O14" s="71">
        <f t="shared" si="0"/>
        <v>4390.7739999999994</v>
      </c>
      <c r="P14" s="71">
        <f t="shared" si="1"/>
        <v>4871.7440000000006</v>
      </c>
      <c r="R14" s="71">
        <f t="shared" si="2"/>
        <v>3173.6949999999997</v>
      </c>
      <c r="S14" s="71">
        <f t="shared" si="3"/>
        <v>3654.665</v>
      </c>
      <c r="V14" s="82"/>
      <c r="W14" s="82"/>
    </row>
    <row r="15" spans="4:23" ht="13.2" x14ac:dyDescent="0.25">
      <c r="D15" s="20" t="s">
        <v>231</v>
      </c>
      <c r="E15" s="20" t="s">
        <v>232</v>
      </c>
      <c r="F15" s="2">
        <v>-54.790999999999997</v>
      </c>
      <c r="G15" s="2">
        <v>-57</v>
      </c>
      <c r="H15" s="2">
        <v>-73.23599999999999</v>
      </c>
      <c r="I15" s="2">
        <v>-68.667000000000002</v>
      </c>
      <c r="J15" s="118">
        <v>-68.464000000000027</v>
      </c>
      <c r="K15" s="2">
        <v>-66.968999999999994</v>
      </c>
      <c r="L15" s="2">
        <v>-89.295000000000016</v>
      </c>
      <c r="M15" s="54">
        <v>-69</v>
      </c>
      <c r="O15" s="2">
        <f t="shared" si="0"/>
        <v>-267.36700000000002</v>
      </c>
      <c r="P15" s="2">
        <f>SUM(J15:M15)</f>
        <v>-293.72800000000007</v>
      </c>
      <c r="R15" s="2">
        <f t="shared" si="2"/>
        <v>-198.90299999999999</v>
      </c>
      <c r="S15" s="2">
        <f t="shared" si="3"/>
        <v>-225.26400000000001</v>
      </c>
      <c r="V15" s="82"/>
      <c r="W15" s="82"/>
    </row>
    <row r="16" spans="4:23" ht="13.2" x14ac:dyDescent="0.25">
      <c r="D16" s="20" t="s">
        <v>233</v>
      </c>
      <c r="E16" s="20" t="s">
        <v>234</v>
      </c>
      <c r="F16" s="2">
        <v>-97.157999999999987</v>
      </c>
      <c r="G16" s="2">
        <v>-80</v>
      </c>
      <c r="H16" s="2">
        <v>-95.343999999999994</v>
      </c>
      <c r="I16" s="2">
        <v>-126.462</v>
      </c>
      <c r="J16" s="118">
        <v>-159.43200000000002</v>
      </c>
      <c r="K16" s="2">
        <v>-120.56699999999999</v>
      </c>
      <c r="L16" s="2">
        <v>-145.14400000000001</v>
      </c>
      <c r="M16" s="54">
        <v>-134</v>
      </c>
      <c r="O16" s="2">
        <f t="shared" si="0"/>
        <v>-461.238</v>
      </c>
      <c r="P16" s="2">
        <f t="shared" si="1"/>
        <v>-559.14300000000003</v>
      </c>
      <c r="R16" s="2">
        <f t="shared" si="2"/>
        <v>-301.80599999999998</v>
      </c>
      <c r="S16" s="2">
        <f t="shared" si="3"/>
        <v>-399.71100000000001</v>
      </c>
      <c r="V16" s="82"/>
      <c r="W16" s="82"/>
    </row>
    <row r="17" spans="4:23" ht="13.2" x14ac:dyDescent="0.25">
      <c r="D17" s="20" t="s">
        <v>235</v>
      </c>
      <c r="E17" s="20" t="s">
        <v>72</v>
      </c>
      <c r="F17" s="2">
        <v>-67.662000000000006</v>
      </c>
      <c r="G17" s="2">
        <v>-64</v>
      </c>
      <c r="H17" s="2">
        <v>-81.239000000000004</v>
      </c>
      <c r="I17" s="2">
        <v>-56.683</v>
      </c>
      <c r="J17" s="118">
        <v>-83.79800000000003</v>
      </c>
      <c r="K17" s="2">
        <v>-78.652000000000001</v>
      </c>
      <c r="L17" s="2">
        <v>-84.991</v>
      </c>
      <c r="M17" s="54">
        <v>-85</v>
      </c>
      <c r="O17" s="2">
        <f t="shared" si="0"/>
        <v>-285.72000000000003</v>
      </c>
      <c r="P17" s="2">
        <f t="shared" si="1"/>
        <v>-332.44100000000003</v>
      </c>
      <c r="R17" s="2">
        <f t="shared" si="2"/>
        <v>-201.922</v>
      </c>
      <c r="S17" s="2">
        <f t="shared" si="3"/>
        <v>-248.643</v>
      </c>
      <c r="V17" s="82"/>
      <c r="W17" s="82"/>
    </row>
    <row r="18" spans="4:23" ht="13.2" x14ac:dyDescent="0.25">
      <c r="D18" s="20" t="s">
        <v>236</v>
      </c>
      <c r="E18" s="20" t="s">
        <v>237</v>
      </c>
      <c r="F18" s="2">
        <v>14.309000000000001</v>
      </c>
      <c r="G18" s="2">
        <v>4</v>
      </c>
      <c r="H18" s="2">
        <v>12.864999999999998</v>
      </c>
      <c r="I18" s="2">
        <v>8.7690000000000001</v>
      </c>
      <c r="J18" s="118">
        <v>5.166999999999998</v>
      </c>
      <c r="K18" s="2">
        <v>5.1280000000000001</v>
      </c>
      <c r="L18" s="2">
        <v>5.4079999999999995</v>
      </c>
      <c r="M18" s="54">
        <v>9</v>
      </c>
      <c r="O18" s="2">
        <f t="shared" si="0"/>
        <v>30.800999999999998</v>
      </c>
      <c r="P18" s="2">
        <f t="shared" si="1"/>
        <v>24.702999999999996</v>
      </c>
      <c r="R18" s="2">
        <f t="shared" si="2"/>
        <v>25.634</v>
      </c>
      <c r="S18" s="2">
        <f t="shared" si="3"/>
        <v>19.536000000000001</v>
      </c>
      <c r="V18" s="82"/>
      <c r="W18" s="82"/>
    </row>
    <row r="19" spans="4:23" ht="13.2" x14ac:dyDescent="0.25">
      <c r="D19" s="20" t="s">
        <v>238</v>
      </c>
      <c r="E19" s="20" t="s">
        <v>239</v>
      </c>
      <c r="F19" s="2">
        <v>-22.856999999999999</v>
      </c>
      <c r="G19" s="2">
        <v>-8</v>
      </c>
      <c r="H19" s="2">
        <v>-6.3620000000000001</v>
      </c>
      <c r="I19" s="2">
        <v>-7.7560000000000002</v>
      </c>
      <c r="J19" s="118">
        <v>-15.305000000000003</v>
      </c>
      <c r="K19" s="2">
        <v>-6.4950000000000001</v>
      </c>
      <c r="L19" s="2">
        <v>-8.5350000000000001</v>
      </c>
      <c r="M19" s="54">
        <v>-6</v>
      </c>
      <c r="O19" s="2">
        <f t="shared" si="0"/>
        <v>-37.423000000000002</v>
      </c>
      <c r="P19" s="2">
        <f t="shared" si="1"/>
        <v>-36.335000000000008</v>
      </c>
      <c r="R19" s="2">
        <f t="shared" si="2"/>
        <v>-22.118000000000002</v>
      </c>
      <c r="S19" s="2">
        <f t="shared" si="3"/>
        <v>-21.03</v>
      </c>
      <c r="V19" s="82"/>
      <c r="W19" s="82"/>
    </row>
    <row r="20" spans="4:23" ht="13.2" x14ac:dyDescent="0.25">
      <c r="D20" s="20" t="s">
        <v>240</v>
      </c>
      <c r="E20" s="66" t="s">
        <v>241</v>
      </c>
      <c r="F20" s="2">
        <v>1.4399999999999995</v>
      </c>
      <c r="G20" s="2">
        <v>-1</v>
      </c>
      <c r="H20" s="2">
        <v>-1.0059999999999998</v>
      </c>
      <c r="I20" s="2">
        <v>-0.54900000000000004</v>
      </c>
      <c r="J20" s="118">
        <v>-4.4749999999999996</v>
      </c>
      <c r="K20" s="2">
        <v>-0.67600000000000005</v>
      </c>
      <c r="L20" s="2">
        <v>-3.242</v>
      </c>
      <c r="M20" s="54">
        <v>-2</v>
      </c>
      <c r="O20" s="2">
        <f t="shared" si="0"/>
        <v>-7.0299999999999994</v>
      </c>
      <c r="P20" s="2">
        <f t="shared" si="1"/>
        <v>-10.393000000000001</v>
      </c>
      <c r="R20" s="2">
        <f t="shared" si="2"/>
        <v>-2.5549999999999997</v>
      </c>
      <c r="S20" s="2">
        <f t="shared" si="3"/>
        <v>-5.9180000000000001</v>
      </c>
      <c r="V20" s="82"/>
      <c r="W20" s="82"/>
    </row>
    <row r="21" spans="4:23" ht="12.6" thickBot="1" x14ac:dyDescent="0.3">
      <c r="D21" s="39" t="s">
        <v>242</v>
      </c>
      <c r="E21" s="39" t="s">
        <v>243</v>
      </c>
      <c r="F21" s="71">
        <v>804.16299999999978</v>
      </c>
      <c r="G21" s="71">
        <v>513.20000000000005</v>
      </c>
      <c r="H21" s="71">
        <v>865.6579999999999</v>
      </c>
      <c r="I21" s="71">
        <v>1093.1669999999995</v>
      </c>
      <c r="J21" s="88">
        <v>890.77199999999993</v>
      </c>
      <c r="K21" s="71">
        <v>544.92299999999875</v>
      </c>
      <c r="L21" s="71">
        <v>1001.7120000000012</v>
      </c>
      <c r="M21" s="53">
        <v>1226</v>
      </c>
      <c r="O21" s="71">
        <f t="shared" si="0"/>
        <v>3362.7969999999996</v>
      </c>
      <c r="P21" s="71">
        <f t="shared" si="1"/>
        <v>3663.4070000000002</v>
      </c>
      <c r="R21" s="71">
        <f t="shared" si="2"/>
        <v>2472.0249999999996</v>
      </c>
      <c r="S21" s="71">
        <f t="shared" si="3"/>
        <v>2772.6350000000002</v>
      </c>
      <c r="V21" s="82"/>
      <c r="W21" s="82"/>
    </row>
    <row r="22" spans="4:23" ht="13.2" x14ac:dyDescent="0.25">
      <c r="D22" s="20" t="s">
        <v>140</v>
      </c>
      <c r="E22" s="20" t="s">
        <v>141</v>
      </c>
      <c r="F22" s="15">
        <v>-386.62600000000009</v>
      </c>
      <c r="G22" s="15">
        <v>-386</v>
      </c>
      <c r="H22" s="15">
        <v>-418.79499999999996</v>
      </c>
      <c r="I22" s="15">
        <v>-428.68</v>
      </c>
      <c r="J22" s="142">
        <v>-470.53700000000003</v>
      </c>
      <c r="K22" s="15">
        <v>-439.49</v>
      </c>
      <c r="L22" s="15">
        <v>-467.96100000000001</v>
      </c>
      <c r="M22" s="136">
        <v>-483.21</v>
      </c>
      <c r="O22" s="15">
        <f t="shared" si="0"/>
        <v>-1704.0119999999999</v>
      </c>
      <c r="P22" s="15">
        <f t="shared" si="1"/>
        <v>-1861.1980000000001</v>
      </c>
      <c r="R22" s="15">
        <f t="shared" si="2"/>
        <v>-1233.4749999999999</v>
      </c>
      <c r="S22" s="15">
        <f t="shared" si="3"/>
        <v>-1390.6610000000001</v>
      </c>
      <c r="V22" s="82"/>
      <c r="W22" s="82"/>
    </row>
    <row r="23" spans="4:23" ht="13.8" thickBot="1" x14ac:dyDescent="0.3">
      <c r="D23" s="39" t="s">
        <v>244</v>
      </c>
      <c r="E23" s="39" t="s">
        <v>245</v>
      </c>
      <c r="F23" s="71">
        <v>417.53700000000003</v>
      </c>
      <c r="G23" s="71">
        <v>127</v>
      </c>
      <c r="H23" s="71">
        <v>447.06299999999999</v>
      </c>
      <c r="I23" s="71">
        <v>664.4869999999994</v>
      </c>
      <c r="J23" s="88">
        <v>420.23500000000013</v>
      </c>
      <c r="K23" s="71">
        <v>106</v>
      </c>
      <c r="L23" s="71">
        <v>533.18399999999997</v>
      </c>
      <c r="M23" s="53">
        <v>743</v>
      </c>
      <c r="O23" s="71">
        <f t="shared" si="0"/>
        <v>1658.7849999999994</v>
      </c>
      <c r="P23" s="71">
        <f t="shared" si="1"/>
        <v>1802.4190000000001</v>
      </c>
      <c r="Q23" s="67"/>
      <c r="R23" s="71">
        <f t="shared" si="2"/>
        <v>1238.5499999999993</v>
      </c>
      <c r="S23" s="71">
        <f t="shared" si="3"/>
        <v>1382.184</v>
      </c>
      <c r="V23" s="82"/>
      <c r="W23" s="82"/>
    </row>
    <row r="24" spans="4:23" ht="13.2" x14ac:dyDescent="0.25">
      <c r="D24" s="20" t="s">
        <v>246</v>
      </c>
      <c r="E24" s="20" t="s">
        <v>247</v>
      </c>
      <c r="F24" s="84">
        <v>86.852000000000004</v>
      </c>
      <c r="G24" s="15">
        <v>19</v>
      </c>
      <c r="H24" s="15">
        <v>13.241999999999997</v>
      </c>
      <c r="I24" s="15">
        <v>32.598999999999997</v>
      </c>
      <c r="J24" s="142">
        <v>110.28000000000002</v>
      </c>
      <c r="K24" s="15">
        <v>24.195</v>
      </c>
      <c r="L24" s="15">
        <v>-5.8829999999999991</v>
      </c>
      <c r="M24" s="136">
        <v>110.26</v>
      </c>
      <c r="O24" s="15">
        <f t="shared" si="0"/>
        <v>175.12100000000001</v>
      </c>
      <c r="P24" s="15">
        <f t="shared" si="1"/>
        <v>238.85200000000003</v>
      </c>
      <c r="R24" s="15">
        <f t="shared" si="2"/>
        <v>64.840999999999994</v>
      </c>
      <c r="S24" s="15">
        <f t="shared" si="3"/>
        <v>128.572</v>
      </c>
      <c r="V24" s="82"/>
      <c r="W24" s="82"/>
    </row>
    <row r="25" spans="4:23" ht="13.2" x14ac:dyDescent="0.25">
      <c r="D25" s="20" t="s">
        <v>248</v>
      </c>
      <c r="E25" s="20" t="s">
        <v>249</v>
      </c>
      <c r="F25" s="15">
        <v>-248.077</v>
      </c>
      <c r="G25" s="15">
        <v>-252</v>
      </c>
      <c r="H25" s="15">
        <v>-264.01199999999994</v>
      </c>
      <c r="I25" s="15">
        <v>-259.07900000000001</v>
      </c>
      <c r="J25" s="142">
        <v>-255.53100000000006</v>
      </c>
      <c r="K25" s="15">
        <v>-249.66000000000003</v>
      </c>
      <c r="L25" s="15">
        <v>-283.79899999999992</v>
      </c>
      <c r="M25" s="136">
        <v>-257.16000000000003</v>
      </c>
      <c r="O25" s="15">
        <f t="shared" si="0"/>
        <v>-1030.6219999999998</v>
      </c>
      <c r="P25" s="15">
        <f t="shared" si="1"/>
        <v>-1046.1500000000001</v>
      </c>
      <c r="R25" s="15">
        <f t="shared" si="2"/>
        <v>-775.09099999999989</v>
      </c>
      <c r="S25" s="15">
        <f t="shared" si="3"/>
        <v>-790.61899999999991</v>
      </c>
      <c r="V25" s="82"/>
      <c r="W25" s="82"/>
    </row>
    <row r="26" spans="4:23" ht="13.2" x14ac:dyDescent="0.25">
      <c r="D26" s="20" t="s">
        <v>250</v>
      </c>
      <c r="E26" s="20" t="s">
        <v>251</v>
      </c>
      <c r="F26" s="15"/>
      <c r="G26" s="15"/>
      <c r="H26" s="15"/>
      <c r="I26" s="15"/>
      <c r="J26" s="142"/>
      <c r="K26" s="15">
        <v>-1</v>
      </c>
      <c r="L26" s="15">
        <v>-0.51899999999999991</v>
      </c>
      <c r="M26" s="136">
        <v>0</v>
      </c>
      <c r="O26" s="15">
        <f t="shared" si="0"/>
        <v>0</v>
      </c>
      <c r="P26" s="15">
        <f t="shared" si="1"/>
        <v>-1.5189999999999999</v>
      </c>
      <c r="R26" s="15">
        <f t="shared" si="2"/>
        <v>0</v>
      </c>
      <c r="S26" s="15">
        <f t="shared" si="3"/>
        <v>-1.5189999999999999</v>
      </c>
      <c r="V26" s="82"/>
      <c r="W26" s="82"/>
    </row>
    <row r="27" spans="4:23" ht="12.6" thickBot="1" x14ac:dyDescent="0.3">
      <c r="D27" s="39" t="s">
        <v>135</v>
      </c>
      <c r="E27" s="39" t="s">
        <v>252</v>
      </c>
      <c r="F27" s="71">
        <v>255.84599999999998</v>
      </c>
      <c r="G27" s="71">
        <v>-106</v>
      </c>
      <c r="H27" s="71">
        <v>196.203</v>
      </c>
      <c r="I27" s="71">
        <v>438.00199999999944</v>
      </c>
      <c r="J27" s="88">
        <v>275.505</v>
      </c>
      <c r="K27" s="71">
        <v>-121</v>
      </c>
      <c r="L27" s="71">
        <v>243.55700000000002</v>
      </c>
      <c r="M27" s="154">
        <v>595.74</v>
      </c>
      <c r="O27" s="71">
        <f t="shared" si="0"/>
        <v>803.70999999999947</v>
      </c>
      <c r="P27" s="71">
        <f t="shared" si="1"/>
        <v>993.80200000000002</v>
      </c>
      <c r="R27" s="71">
        <f t="shared" si="2"/>
        <v>528.20499999999947</v>
      </c>
      <c r="S27" s="71">
        <f t="shared" si="3"/>
        <v>718.29700000000003</v>
      </c>
      <c r="V27" s="82"/>
      <c r="W27" s="82"/>
    </row>
    <row r="28" spans="4:23" ht="13.2" x14ac:dyDescent="0.25">
      <c r="D28" s="20" t="s">
        <v>253</v>
      </c>
      <c r="E28" s="20" t="s">
        <v>254</v>
      </c>
      <c r="F28" s="15">
        <v>-47.279000000000011</v>
      </c>
      <c r="G28" s="15">
        <v>7</v>
      </c>
      <c r="H28" s="15">
        <v>-38.980000000000004</v>
      </c>
      <c r="I28" s="15">
        <v>-119.367</v>
      </c>
      <c r="J28" s="142">
        <v>-59.613</v>
      </c>
      <c r="K28" s="15">
        <v>-4.37</v>
      </c>
      <c r="L28" s="15">
        <v>-51.353000000000002</v>
      </c>
      <c r="M28" s="136">
        <v>-132.97</v>
      </c>
      <c r="O28" s="15">
        <f t="shared" si="0"/>
        <v>-210.96</v>
      </c>
      <c r="P28" s="15">
        <f t="shared" si="1"/>
        <v>-248.30599999999998</v>
      </c>
      <c r="R28" s="15">
        <f t="shared" si="2"/>
        <v>-151.34700000000001</v>
      </c>
      <c r="S28" s="15">
        <f t="shared" si="3"/>
        <v>-188.69299999999998</v>
      </c>
      <c r="V28" s="82"/>
      <c r="W28" s="82"/>
    </row>
    <row r="29" spans="4:23" ht="12.6" thickBot="1" x14ac:dyDescent="0.3">
      <c r="D29" s="39" t="s">
        <v>335</v>
      </c>
      <c r="E29" s="39" t="s">
        <v>255</v>
      </c>
      <c r="F29" s="71">
        <v>208.56700000000001</v>
      </c>
      <c r="G29" s="71">
        <v>-99</v>
      </c>
      <c r="H29" s="71">
        <v>157.22300000000001</v>
      </c>
      <c r="I29" s="71">
        <v>318.63499999999942</v>
      </c>
      <c r="J29" s="88">
        <v>215.892</v>
      </c>
      <c r="K29" s="71">
        <v>-125</v>
      </c>
      <c r="L29" s="71">
        <v>191.834</v>
      </c>
      <c r="M29" s="154">
        <v>462.77</v>
      </c>
      <c r="O29" s="71">
        <f t="shared" si="0"/>
        <v>592.74999999999943</v>
      </c>
      <c r="P29" s="71">
        <f t="shared" si="1"/>
        <v>745.49599999999998</v>
      </c>
      <c r="R29" s="71">
        <f t="shared" si="2"/>
        <v>376.85799999999944</v>
      </c>
      <c r="S29" s="71">
        <f t="shared" si="3"/>
        <v>529.60400000000004</v>
      </c>
      <c r="V29" s="82"/>
      <c r="W29" s="82"/>
    </row>
    <row r="30" spans="4:23" ht="13.2" x14ac:dyDescent="0.25">
      <c r="D30" s="1"/>
      <c r="E30" s="1"/>
    </row>
    <row r="31" spans="4:23" ht="13.2" x14ac:dyDescent="0.25">
      <c r="D31" s="1"/>
      <c r="E31" s="1"/>
    </row>
    <row r="32" spans="4:23" ht="13.2" x14ac:dyDescent="0.25">
      <c r="D32" s="8"/>
      <c r="E32" s="8"/>
    </row>
    <row r="57" spans="17:17" x14ac:dyDescent="0.25">
      <c r="Q57" s="82"/>
    </row>
  </sheetData>
  <pageMargins left="0.7" right="0.7" top="0.75" bottom="0.75" header="0.3" footer="0.3"/>
  <pageSetup paperSize="9"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074C7-9FE5-4423-BFCE-76B4B57F1EE1}">
  <sheetPr>
    <tabColor theme="4" tint="0.59999389629810485"/>
  </sheetPr>
  <dimension ref="D3:K69"/>
  <sheetViews>
    <sheetView showGridLines="0" zoomScaleNormal="100" zoomScaleSheetLayoutView="65" workbookViewId="0">
      <pane xSplit="4" ySplit="10" topLeftCell="F45" activePane="bottomRight" state="frozen"/>
      <selection pane="topRight"/>
      <selection pane="bottomLeft"/>
      <selection pane="bottomRight"/>
    </sheetView>
  </sheetViews>
  <sheetFormatPr defaultColWidth="8.88671875" defaultRowHeight="12" outlineLevelRow="1" outlineLevelCol="1" x14ac:dyDescent="0.25"/>
  <cols>
    <col min="1" max="1" width="5" style="7" customWidth="1"/>
    <col min="2" max="3" width="4.5546875" style="7" customWidth="1"/>
    <col min="4" max="4" width="63.44140625" style="7" customWidth="1"/>
    <col min="5" max="5" width="63.44140625" style="7" hidden="1" customWidth="1" outlineLevel="1"/>
    <col min="6" max="6" width="8.6640625" style="7" customWidth="1" collapsed="1"/>
    <col min="7" max="11" width="8.6640625" style="7" customWidth="1"/>
    <col min="12" max="12" width="4.88671875" style="7" customWidth="1"/>
    <col min="13" max="16384" width="8.88671875" style="7"/>
  </cols>
  <sheetData>
    <row r="3" spans="4:11" ht="6.9" customHeight="1" x14ac:dyDescent="0.25"/>
    <row r="8" spans="4:11" x14ac:dyDescent="0.25">
      <c r="F8" s="89"/>
      <c r="G8" s="83"/>
      <c r="I8" s="55"/>
      <c r="J8" s="55"/>
      <c r="K8" s="55"/>
    </row>
    <row r="9" spans="4:11" x14ac:dyDescent="0.25">
      <c r="F9" s="89"/>
      <c r="G9" s="83"/>
      <c r="I9" s="55"/>
      <c r="J9" s="55"/>
      <c r="K9" s="55"/>
    </row>
    <row r="10" spans="4:11" ht="12.6" thickBot="1" x14ac:dyDescent="0.3">
      <c r="D10" s="5" t="s">
        <v>44</v>
      </c>
      <c r="E10" s="5" t="s">
        <v>45</v>
      </c>
      <c r="F10" s="6">
        <v>45473</v>
      </c>
      <c r="G10" s="6">
        <v>45565</v>
      </c>
      <c r="H10" s="6">
        <v>45657</v>
      </c>
      <c r="I10" s="6">
        <v>45747</v>
      </c>
      <c r="J10" s="6">
        <v>45838</v>
      </c>
      <c r="K10" s="6">
        <v>45930</v>
      </c>
    </row>
    <row r="11" spans="4:11" ht="13.8" thickTop="1" x14ac:dyDescent="0.25">
      <c r="D11" s="66" t="s">
        <v>256</v>
      </c>
      <c r="E11" s="66" t="s">
        <v>257</v>
      </c>
      <c r="F11" s="67">
        <v>3439.2750000000001</v>
      </c>
      <c r="G11" s="67">
        <v>3438.8789999999999</v>
      </c>
      <c r="H11" s="145">
        <v>3439</v>
      </c>
      <c r="I11" s="67">
        <v>3438</v>
      </c>
      <c r="J11" s="67">
        <v>3437.3809999999999</v>
      </c>
      <c r="K11" s="139">
        <v>3438</v>
      </c>
    </row>
    <row r="12" spans="4:11" ht="13.2" x14ac:dyDescent="0.25">
      <c r="D12" s="66" t="s">
        <v>258</v>
      </c>
      <c r="E12" s="66" t="s">
        <v>259</v>
      </c>
      <c r="F12" s="67">
        <v>1031.933</v>
      </c>
      <c r="G12" s="67">
        <v>1044.8309999999999</v>
      </c>
      <c r="H12" s="123">
        <v>1148</v>
      </c>
      <c r="I12" s="67">
        <v>1147</v>
      </c>
      <c r="J12" s="67">
        <v>1169.1849999999999</v>
      </c>
      <c r="K12" s="139">
        <v>1189</v>
      </c>
    </row>
    <row r="13" spans="4:11" ht="13.2" x14ac:dyDescent="0.25">
      <c r="D13" s="66" t="s">
        <v>260</v>
      </c>
      <c r="E13" s="66" t="s">
        <v>261</v>
      </c>
      <c r="F13" s="67">
        <v>3527.6579999999999</v>
      </c>
      <c r="G13" s="67">
        <v>3691.9589999999998</v>
      </c>
      <c r="H13" s="123">
        <v>3940</v>
      </c>
      <c r="I13" s="67">
        <v>4042</v>
      </c>
      <c r="J13" s="67">
        <v>4191.2420000000002</v>
      </c>
      <c r="K13" s="139">
        <v>4261</v>
      </c>
    </row>
    <row r="14" spans="4:11" ht="13.2" x14ac:dyDescent="0.25">
      <c r="D14" s="66" t="s">
        <v>262</v>
      </c>
      <c r="E14" s="66" t="s">
        <v>263</v>
      </c>
      <c r="F14" s="67">
        <v>4183.192</v>
      </c>
      <c r="G14" s="67">
        <v>4400.3729999999996</v>
      </c>
      <c r="H14" s="123">
        <v>4527</v>
      </c>
      <c r="I14" s="67">
        <v>4599</v>
      </c>
      <c r="J14" s="67">
        <v>4708.7780000000002</v>
      </c>
      <c r="K14" s="139">
        <v>4759</v>
      </c>
    </row>
    <row r="15" spans="4:11" ht="13.2" x14ac:dyDescent="0.25">
      <c r="D15" s="66" t="s">
        <v>264</v>
      </c>
      <c r="E15" s="66" t="s">
        <v>265</v>
      </c>
      <c r="F15" s="67">
        <v>39.994</v>
      </c>
      <c r="G15" s="67">
        <v>37.844000000000001</v>
      </c>
      <c r="H15" s="123">
        <v>62</v>
      </c>
      <c r="I15" s="67">
        <v>63</v>
      </c>
      <c r="J15" s="67">
        <v>65.902000000000001</v>
      </c>
      <c r="K15" s="139">
        <v>65</v>
      </c>
    </row>
    <row r="16" spans="4:11" ht="13.2" x14ac:dyDescent="0.25">
      <c r="D16" s="66" t="s">
        <v>191</v>
      </c>
      <c r="E16" s="66" t="s">
        <v>266</v>
      </c>
      <c r="F16" s="67">
        <v>0</v>
      </c>
      <c r="G16" s="67">
        <v>3.2</v>
      </c>
      <c r="H16" s="123" t="s">
        <v>267</v>
      </c>
      <c r="I16" s="67">
        <v>0</v>
      </c>
      <c r="J16" s="67">
        <v>0</v>
      </c>
      <c r="K16" s="139">
        <v>0</v>
      </c>
    </row>
    <row r="17" spans="4:11" ht="13.2" x14ac:dyDescent="0.25">
      <c r="D17" s="66" t="s">
        <v>268</v>
      </c>
      <c r="E17" s="66" t="s">
        <v>269</v>
      </c>
      <c r="F17" s="67">
        <v>18.831</v>
      </c>
      <c r="G17" s="67">
        <v>22.734999999999999</v>
      </c>
      <c r="H17" s="123">
        <v>23</v>
      </c>
      <c r="I17" s="67">
        <v>23</v>
      </c>
      <c r="J17" s="67">
        <v>22.734999999999999</v>
      </c>
      <c r="K17" s="139">
        <v>23</v>
      </c>
    </row>
    <row r="18" spans="4:11" ht="13.2" x14ac:dyDescent="0.25">
      <c r="D18" s="66" t="s">
        <v>270</v>
      </c>
      <c r="E18" s="66" t="s">
        <v>271</v>
      </c>
      <c r="F18" s="67">
        <v>0</v>
      </c>
      <c r="G18" s="67">
        <v>0</v>
      </c>
      <c r="H18" s="124">
        <v>5</v>
      </c>
      <c r="I18" s="64">
        <v>4</v>
      </c>
      <c r="J18" s="64">
        <v>3.024</v>
      </c>
      <c r="K18" s="134">
        <v>3</v>
      </c>
    </row>
    <row r="19" spans="4:11" ht="13.2" x14ac:dyDescent="0.25">
      <c r="D19" s="66" t="s">
        <v>272</v>
      </c>
      <c r="E19" s="66" t="s">
        <v>273</v>
      </c>
      <c r="F19" s="67">
        <v>34.332999999999998</v>
      </c>
      <c r="G19" s="67">
        <v>33.948999999999998</v>
      </c>
      <c r="H19" s="123">
        <v>37</v>
      </c>
      <c r="I19" s="67">
        <v>28</v>
      </c>
      <c r="J19" s="67">
        <v>28.151</v>
      </c>
      <c r="K19" s="139">
        <v>28</v>
      </c>
    </row>
    <row r="20" spans="4:11" ht="13.2" x14ac:dyDescent="0.25">
      <c r="D20" s="66" t="s">
        <v>274</v>
      </c>
      <c r="E20" s="66" t="s">
        <v>275</v>
      </c>
      <c r="F20" s="67">
        <v>10.4</v>
      </c>
      <c r="G20" s="67">
        <v>8.343</v>
      </c>
      <c r="H20" s="123">
        <v>7</v>
      </c>
      <c r="I20" s="67">
        <v>6</v>
      </c>
      <c r="J20" s="67">
        <v>7.9279999999999999</v>
      </c>
      <c r="K20" s="139">
        <v>7</v>
      </c>
    </row>
    <row r="21" spans="4:11" ht="12.6" thickBot="1" x14ac:dyDescent="0.3">
      <c r="D21" s="60" t="s">
        <v>276</v>
      </c>
      <c r="E21" s="60" t="s">
        <v>277</v>
      </c>
      <c r="F21" s="62">
        <v>12285.616000000002</v>
      </c>
      <c r="G21" s="62">
        <v>12682.113000000001</v>
      </c>
      <c r="H21" s="62">
        <v>13188</v>
      </c>
      <c r="I21" s="62">
        <v>13349</v>
      </c>
      <c r="J21" s="62">
        <v>13634.325999999999</v>
      </c>
      <c r="K21" s="146">
        <v>13771</v>
      </c>
    </row>
    <row r="22" spans="4:11" ht="13.2" x14ac:dyDescent="0.25">
      <c r="D22" s="66" t="s">
        <v>160</v>
      </c>
      <c r="E22" s="66" t="s">
        <v>161</v>
      </c>
      <c r="F22" s="67">
        <v>705.95500000000004</v>
      </c>
      <c r="G22" s="67">
        <v>682.34500000000003</v>
      </c>
      <c r="H22" s="123">
        <v>1092</v>
      </c>
      <c r="I22" s="67">
        <v>912</v>
      </c>
      <c r="J22" s="67">
        <v>923.66899999999998</v>
      </c>
      <c r="K22" s="139">
        <v>945</v>
      </c>
    </row>
    <row r="23" spans="4:11" ht="13.2" x14ac:dyDescent="0.25">
      <c r="D23" s="66" t="s">
        <v>162</v>
      </c>
      <c r="E23" s="66" t="s">
        <v>163</v>
      </c>
      <c r="F23" s="67">
        <v>11.933</v>
      </c>
      <c r="G23" s="67">
        <v>12.36</v>
      </c>
      <c r="H23" s="123">
        <v>12</v>
      </c>
      <c r="I23" s="67">
        <v>59</v>
      </c>
      <c r="J23" s="67">
        <v>12.535</v>
      </c>
      <c r="K23" s="139">
        <v>23</v>
      </c>
    </row>
    <row r="24" spans="4:11" ht="13.2" x14ac:dyDescent="0.25">
      <c r="D24" s="66" t="s">
        <v>278</v>
      </c>
      <c r="E24" s="66" t="s">
        <v>279</v>
      </c>
      <c r="F24" s="67">
        <v>2339.2220000000002</v>
      </c>
      <c r="G24" s="67">
        <v>2082.212</v>
      </c>
      <c r="H24" s="123">
        <v>2277</v>
      </c>
      <c r="I24" s="67">
        <v>2267</v>
      </c>
      <c r="J24" s="67">
        <v>2442.7429999999999</v>
      </c>
      <c r="K24" s="139">
        <v>2512</v>
      </c>
    </row>
    <row r="25" spans="4:11" ht="13.2" x14ac:dyDescent="0.25">
      <c r="D25" s="66" t="s">
        <v>280</v>
      </c>
      <c r="E25" s="66" t="s">
        <v>281</v>
      </c>
      <c r="F25" s="67">
        <v>0.03</v>
      </c>
      <c r="G25" s="67">
        <v>4.9000000000000002E-2</v>
      </c>
      <c r="H25" s="123">
        <v>0</v>
      </c>
      <c r="I25" s="67">
        <v>1</v>
      </c>
      <c r="J25" s="67">
        <v>1.387</v>
      </c>
      <c r="K25" s="139">
        <v>1</v>
      </c>
    </row>
    <row r="26" spans="4:11" ht="13.2" x14ac:dyDescent="0.25">
      <c r="D26" s="66" t="s">
        <v>191</v>
      </c>
      <c r="E26" s="66" t="s">
        <v>266</v>
      </c>
      <c r="F26" s="67">
        <v>257.04700000000003</v>
      </c>
      <c r="G26" s="67">
        <v>256.65800000000002</v>
      </c>
      <c r="H26" s="123">
        <v>7</v>
      </c>
      <c r="I26" s="67">
        <v>8</v>
      </c>
      <c r="J26" s="67">
        <v>5.3259999999999996</v>
      </c>
      <c r="K26" s="139">
        <v>7</v>
      </c>
    </row>
    <row r="27" spans="4:11" ht="13.2" x14ac:dyDescent="0.25">
      <c r="D27" s="66" t="s">
        <v>272</v>
      </c>
      <c r="E27" s="66" t="s">
        <v>273</v>
      </c>
      <c r="F27" s="67">
        <v>25.27</v>
      </c>
      <c r="G27" s="67">
        <v>77.941000000000003</v>
      </c>
      <c r="H27" s="123">
        <v>30</v>
      </c>
      <c r="I27" s="67">
        <v>41</v>
      </c>
      <c r="J27" s="67">
        <v>31.864000000000001</v>
      </c>
      <c r="K27" s="139">
        <v>35</v>
      </c>
    </row>
    <row r="28" spans="4:11" ht="13.2" x14ac:dyDescent="0.25">
      <c r="D28" s="66" t="s">
        <v>274</v>
      </c>
      <c r="E28" s="66" t="s">
        <v>275</v>
      </c>
      <c r="F28" s="67">
        <v>82.417000000000002</v>
      </c>
      <c r="G28" s="67">
        <v>90.08</v>
      </c>
      <c r="H28" s="123">
        <v>213</v>
      </c>
      <c r="I28" s="67">
        <v>132</v>
      </c>
      <c r="J28" s="67">
        <v>118.191</v>
      </c>
      <c r="K28" s="139">
        <v>127</v>
      </c>
    </row>
    <row r="29" spans="4:11" ht="13.2" x14ac:dyDescent="0.25">
      <c r="D29" s="66" t="s">
        <v>84</v>
      </c>
      <c r="E29" s="66" t="s">
        <v>85</v>
      </c>
      <c r="F29" s="67">
        <v>1156.327</v>
      </c>
      <c r="G29" s="67">
        <v>1571.1310000000001</v>
      </c>
      <c r="H29" s="123">
        <v>750</v>
      </c>
      <c r="I29" s="67">
        <v>552</v>
      </c>
      <c r="J29" s="67">
        <v>1565.421</v>
      </c>
      <c r="K29" s="139">
        <v>1284</v>
      </c>
    </row>
    <row r="30" spans="4:11" x14ac:dyDescent="0.25">
      <c r="D30" s="85" t="s">
        <v>282</v>
      </c>
      <c r="E30" s="85" t="s">
        <v>283</v>
      </c>
      <c r="F30" s="147">
        <v>4578.201</v>
      </c>
      <c r="G30" s="147">
        <v>4772.7759999999998</v>
      </c>
      <c r="H30" s="147">
        <v>4381</v>
      </c>
      <c r="I30" s="147">
        <v>3972</v>
      </c>
      <c r="J30" s="147">
        <v>5101.1360000000004</v>
      </c>
      <c r="K30" s="148">
        <v>4933</v>
      </c>
    </row>
    <row r="31" spans="4:11" x14ac:dyDescent="0.25">
      <c r="D31" s="85" t="s">
        <v>284</v>
      </c>
      <c r="E31" s="85" t="s">
        <v>285</v>
      </c>
      <c r="F31" s="147">
        <v>109.13500000000001</v>
      </c>
      <c r="G31" s="147">
        <v>0</v>
      </c>
      <c r="H31" s="149">
        <v>0</v>
      </c>
      <c r="I31" s="147">
        <v>0</v>
      </c>
      <c r="J31" s="147">
        <v>0</v>
      </c>
      <c r="K31" s="148">
        <v>0</v>
      </c>
    </row>
    <row r="32" spans="4:11" ht="12.6" thickBot="1" x14ac:dyDescent="0.3">
      <c r="D32" s="60" t="s">
        <v>286</v>
      </c>
      <c r="E32" s="60" t="s">
        <v>287</v>
      </c>
      <c r="F32" s="62">
        <v>16972.952000000001</v>
      </c>
      <c r="G32" s="62">
        <v>17454.889000000003</v>
      </c>
      <c r="H32" s="62">
        <v>17569</v>
      </c>
      <c r="I32" s="62">
        <v>17321</v>
      </c>
      <c r="J32" s="62">
        <v>18735.462</v>
      </c>
      <c r="K32" s="146">
        <v>18703</v>
      </c>
    </row>
    <row r="33" spans="4:11" ht="13.8" thickBot="1" x14ac:dyDescent="0.3">
      <c r="D33" s="80"/>
      <c r="E33" s="80"/>
      <c r="F33" s="81"/>
      <c r="G33" s="81"/>
      <c r="H33" s="131"/>
      <c r="I33" s="81"/>
      <c r="J33" s="81"/>
      <c r="K33" s="141"/>
    </row>
    <row r="34" spans="4:11" ht="13.2" x14ac:dyDescent="0.25">
      <c r="D34" s="66" t="s">
        <v>288</v>
      </c>
      <c r="E34" s="66" t="s">
        <v>289</v>
      </c>
      <c r="F34" s="67">
        <v>4793.6530000000002</v>
      </c>
      <c r="G34" s="67">
        <v>4791.76</v>
      </c>
      <c r="H34" s="123">
        <v>4219</v>
      </c>
      <c r="I34" s="67">
        <v>4301</v>
      </c>
      <c r="J34" s="67">
        <v>4363.7489999999998</v>
      </c>
      <c r="K34" s="139">
        <v>3957</v>
      </c>
    </row>
    <row r="35" spans="4:11" ht="13.2" x14ac:dyDescent="0.25">
      <c r="D35" s="66" t="s">
        <v>290</v>
      </c>
      <c r="E35" s="66" t="s">
        <v>89</v>
      </c>
      <c r="F35" s="67">
        <v>3775.7689999999998</v>
      </c>
      <c r="G35" s="67">
        <v>3958.8389999999999</v>
      </c>
      <c r="H35" s="123">
        <v>4090</v>
      </c>
      <c r="I35" s="67">
        <v>4166</v>
      </c>
      <c r="J35" s="67">
        <v>4279.1120000000001</v>
      </c>
      <c r="K35" s="139">
        <v>4340</v>
      </c>
    </row>
    <row r="36" spans="4:11" ht="13.2" x14ac:dyDescent="0.25">
      <c r="D36" s="66" t="s">
        <v>291</v>
      </c>
      <c r="E36" s="66" t="s">
        <v>292</v>
      </c>
      <c r="F36" s="67">
        <v>99.941999999999993</v>
      </c>
      <c r="G36" s="67">
        <v>90.322000000000003</v>
      </c>
      <c r="H36" s="123">
        <v>71</v>
      </c>
      <c r="I36" s="67">
        <v>68</v>
      </c>
      <c r="J36" s="67">
        <v>88.962999999999994</v>
      </c>
      <c r="K36" s="139">
        <v>90</v>
      </c>
    </row>
    <row r="37" spans="4:11" ht="13.2" x14ac:dyDescent="0.25">
      <c r="D37" s="66" t="s">
        <v>293</v>
      </c>
      <c r="E37" s="66" t="s">
        <v>294</v>
      </c>
      <c r="F37" s="67">
        <v>3.2879999999999998</v>
      </c>
      <c r="G37" s="67">
        <v>3.581</v>
      </c>
      <c r="H37" s="123">
        <v>3</v>
      </c>
      <c r="I37" s="67">
        <v>3</v>
      </c>
      <c r="J37" s="67">
        <v>2.8069999999999999</v>
      </c>
      <c r="K37" s="139">
        <v>3</v>
      </c>
    </row>
    <row r="38" spans="4:11" ht="13.2" x14ac:dyDescent="0.25">
      <c r="D38" s="66" t="s">
        <v>295</v>
      </c>
      <c r="E38" s="66" t="s">
        <v>296</v>
      </c>
      <c r="F38" s="67">
        <v>92.42</v>
      </c>
      <c r="G38" s="67">
        <v>101.117</v>
      </c>
      <c r="H38" s="123">
        <v>120</v>
      </c>
      <c r="I38" s="67">
        <v>115</v>
      </c>
      <c r="J38" s="67">
        <v>126.592</v>
      </c>
      <c r="K38" s="139">
        <v>133</v>
      </c>
    </row>
    <row r="39" spans="4:11" ht="13.2" x14ac:dyDescent="0.25">
      <c r="D39" s="66" t="s">
        <v>297</v>
      </c>
      <c r="E39" s="66" t="s">
        <v>298</v>
      </c>
      <c r="F39" s="67">
        <v>54.631</v>
      </c>
      <c r="G39" s="67">
        <v>88.747</v>
      </c>
      <c r="H39" s="123">
        <v>111</v>
      </c>
      <c r="I39" s="67">
        <v>30</v>
      </c>
      <c r="J39" s="67">
        <v>22.969000000000001</v>
      </c>
      <c r="K39" s="139">
        <v>51</v>
      </c>
    </row>
    <row r="40" spans="4:11" ht="12.6" thickBot="1" x14ac:dyDescent="0.3">
      <c r="D40" s="60" t="s">
        <v>299</v>
      </c>
      <c r="E40" s="60" t="s">
        <v>300</v>
      </c>
      <c r="F40" s="62">
        <v>8819.7029999999995</v>
      </c>
      <c r="G40" s="62">
        <v>9035</v>
      </c>
      <c r="H40" s="62">
        <v>8614</v>
      </c>
      <c r="I40" s="62">
        <v>8683</v>
      </c>
      <c r="J40" s="62">
        <v>8884.4609999999993</v>
      </c>
      <c r="K40" s="146">
        <v>8574</v>
      </c>
    </row>
    <row r="41" spans="4:11" ht="13.2" x14ac:dyDescent="0.25">
      <c r="D41" s="66" t="s">
        <v>288</v>
      </c>
      <c r="E41" s="66" t="s">
        <v>289</v>
      </c>
      <c r="F41" s="67">
        <v>244.285</v>
      </c>
      <c r="G41" s="67">
        <v>271.18400000000003</v>
      </c>
      <c r="H41" s="123">
        <v>330</v>
      </c>
      <c r="I41" s="67">
        <v>396</v>
      </c>
      <c r="J41" s="67">
        <v>496.40499999999997</v>
      </c>
      <c r="K41" s="139">
        <v>269</v>
      </c>
    </row>
    <row r="42" spans="4:11" ht="13.2" x14ac:dyDescent="0.25">
      <c r="D42" s="66" t="s">
        <v>290</v>
      </c>
      <c r="E42" s="66" t="s">
        <v>89</v>
      </c>
      <c r="F42" s="67">
        <v>723.99599999999998</v>
      </c>
      <c r="G42" s="67">
        <v>750.14200000000005</v>
      </c>
      <c r="H42" s="123">
        <v>764</v>
      </c>
      <c r="I42" s="67">
        <v>784</v>
      </c>
      <c r="J42" s="67">
        <v>810.20600000000002</v>
      </c>
      <c r="K42" s="139">
        <v>826</v>
      </c>
    </row>
    <row r="43" spans="4:11" ht="26.4" x14ac:dyDescent="0.25">
      <c r="D43" s="66" t="s">
        <v>301</v>
      </c>
      <c r="E43" s="66" t="s">
        <v>302</v>
      </c>
      <c r="F43" s="67">
        <v>5744.4920000000002</v>
      </c>
      <c r="G43" s="67">
        <v>5549.9120000000003</v>
      </c>
      <c r="H43" s="123">
        <v>5871</v>
      </c>
      <c r="I43" s="67">
        <v>5448</v>
      </c>
      <c r="J43" s="67">
        <v>6363.43</v>
      </c>
      <c r="K43" s="139">
        <v>6356</v>
      </c>
    </row>
    <row r="44" spans="4:11" ht="13.2" x14ac:dyDescent="0.25">
      <c r="D44" s="66" t="s">
        <v>291</v>
      </c>
      <c r="E44" s="66" t="s">
        <v>292</v>
      </c>
      <c r="F44" s="67">
        <v>110.01300000000001</v>
      </c>
      <c r="G44" s="67">
        <v>119.729</v>
      </c>
      <c r="H44" s="123">
        <v>28</v>
      </c>
      <c r="I44" s="67">
        <v>27</v>
      </c>
      <c r="J44" s="67">
        <v>26.385999999999999</v>
      </c>
      <c r="K44" s="139">
        <v>27</v>
      </c>
    </row>
    <row r="45" spans="4:11" ht="13.2" x14ac:dyDescent="0.25">
      <c r="D45" s="66" t="s">
        <v>166</v>
      </c>
      <c r="E45" s="66" t="s">
        <v>167</v>
      </c>
      <c r="F45" s="67">
        <v>343.66800000000001</v>
      </c>
      <c r="G45" s="67">
        <v>360.21800000000002</v>
      </c>
      <c r="H45" s="123">
        <v>340</v>
      </c>
      <c r="I45" s="67">
        <v>418</v>
      </c>
      <c r="J45" s="67">
        <v>426.65600000000001</v>
      </c>
      <c r="K45" s="139">
        <v>476</v>
      </c>
    </row>
    <row r="46" spans="4:11" ht="13.2" x14ac:dyDescent="0.25">
      <c r="D46" s="66" t="s">
        <v>303</v>
      </c>
      <c r="E46" s="66" t="s">
        <v>304</v>
      </c>
      <c r="F46" s="67">
        <v>8.2330000000000005</v>
      </c>
      <c r="G46" s="67">
        <v>70.850999999999999</v>
      </c>
      <c r="H46" s="123">
        <v>51</v>
      </c>
      <c r="I46" s="67">
        <v>34</v>
      </c>
      <c r="J46" s="67">
        <v>30.600999999999999</v>
      </c>
      <c r="K46" s="139">
        <v>31</v>
      </c>
    </row>
    <row r="47" spans="4:11" ht="13.2" x14ac:dyDescent="0.25">
      <c r="D47" s="66" t="s">
        <v>293</v>
      </c>
      <c r="E47" s="66" t="s">
        <v>294</v>
      </c>
      <c r="F47" s="67">
        <v>87.474000000000004</v>
      </c>
      <c r="G47" s="67">
        <v>98.766000000000005</v>
      </c>
      <c r="H47" s="123">
        <v>114</v>
      </c>
      <c r="I47" s="67">
        <v>126</v>
      </c>
      <c r="J47" s="67">
        <v>89.802999999999997</v>
      </c>
      <c r="K47" s="139">
        <v>107</v>
      </c>
    </row>
    <row r="48" spans="4:11" ht="13.2" x14ac:dyDescent="0.25">
      <c r="D48" s="66" t="s">
        <v>168</v>
      </c>
      <c r="E48" s="66" t="s">
        <v>169</v>
      </c>
      <c r="F48" s="67">
        <v>26.565999999999999</v>
      </c>
      <c r="G48" s="67">
        <v>34.076999999999998</v>
      </c>
      <c r="H48" s="123">
        <v>28</v>
      </c>
      <c r="I48" s="67">
        <v>43</v>
      </c>
      <c r="J48" s="67">
        <v>30.29</v>
      </c>
      <c r="K48" s="139">
        <v>34</v>
      </c>
    </row>
    <row r="49" spans="4:11" ht="26.4" x14ac:dyDescent="0.25">
      <c r="D49" s="66" t="s">
        <v>305</v>
      </c>
      <c r="E49" s="66" t="s">
        <v>306</v>
      </c>
      <c r="F49" s="67">
        <v>39.158000000000001</v>
      </c>
      <c r="G49" s="67">
        <v>31.768000000000001</v>
      </c>
      <c r="H49" s="123">
        <v>39</v>
      </c>
      <c r="I49" s="67">
        <v>40</v>
      </c>
      <c r="J49" s="67">
        <v>34.884999999999998</v>
      </c>
      <c r="K49" s="139">
        <v>34</v>
      </c>
    </row>
    <row r="50" spans="4:11" ht="13.2" x14ac:dyDescent="0.25">
      <c r="D50" s="66" t="s">
        <v>172</v>
      </c>
      <c r="E50" s="66" t="s">
        <v>173</v>
      </c>
      <c r="F50" s="67">
        <v>2.629</v>
      </c>
      <c r="G50" s="67">
        <v>2.8069999999999999</v>
      </c>
      <c r="H50" s="123">
        <v>1</v>
      </c>
      <c r="I50" s="67">
        <v>1</v>
      </c>
      <c r="J50" s="67">
        <v>1.7649999999999999</v>
      </c>
      <c r="K50" s="139">
        <v>2</v>
      </c>
    </row>
    <row r="51" spans="4:11" ht="12.6" thickBot="1" x14ac:dyDescent="0.3">
      <c r="D51" s="60" t="s">
        <v>307</v>
      </c>
      <c r="E51" s="60" t="s">
        <v>308</v>
      </c>
      <c r="F51" s="62">
        <v>7330.5140000000001</v>
      </c>
      <c r="G51" s="62">
        <v>7289.4539999999997</v>
      </c>
      <c r="H51" s="62">
        <v>7566</v>
      </c>
      <c r="I51" s="62">
        <v>7317</v>
      </c>
      <c r="J51" s="62">
        <v>8310.4269999999997</v>
      </c>
      <c r="K51" s="146">
        <v>8161</v>
      </c>
    </row>
    <row r="52" spans="4:11" ht="12.6" thickBot="1" x14ac:dyDescent="0.3">
      <c r="D52" s="90" t="s">
        <v>309</v>
      </c>
      <c r="E52" s="90" t="s">
        <v>310</v>
      </c>
      <c r="F52" s="150">
        <v>16150.217000000001</v>
      </c>
      <c r="G52" s="150">
        <v>16324.454</v>
      </c>
      <c r="H52" s="150">
        <v>16180</v>
      </c>
      <c r="I52" s="150">
        <v>16000</v>
      </c>
      <c r="J52" s="150">
        <v>17193.887999999999</v>
      </c>
      <c r="K52" s="151">
        <v>16736</v>
      </c>
    </row>
    <row r="53" spans="4:11" ht="13.2" x14ac:dyDescent="0.25">
      <c r="D53" s="63"/>
      <c r="E53" s="63"/>
      <c r="F53" s="67"/>
      <c r="G53" s="67"/>
      <c r="H53" s="123"/>
      <c r="I53" s="67"/>
      <c r="J53" s="67"/>
      <c r="K53" s="139"/>
    </row>
    <row r="54" spans="4:11" ht="12.6" thickBot="1" x14ac:dyDescent="0.3">
      <c r="D54" s="60" t="s">
        <v>311</v>
      </c>
      <c r="E54" s="60" t="s">
        <v>312</v>
      </c>
      <c r="F54" s="62">
        <v>823</v>
      </c>
      <c r="G54" s="62">
        <v>1131</v>
      </c>
      <c r="H54" s="62">
        <v>1389</v>
      </c>
      <c r="I54" s="62">
        <v>1321</v>
      </c>
      <c r="J54" s="62">
        <v>1540.5740000000001</v>
      </c>
      <c r="K54" s="146">
        <v>1968</v>
      </c>
    </row>
    <row r="55" spans="4:11" ht="13.8" thickBot="1" x14ac:dyDescent="0.3">
      <c r="D55" s="80"/>
      <c r="E55" s="80"/>
      <c r="F55" s="81"/>
      <c r="G55" s="81"/>
      <c r="H55" s="131"/>
      <c r="I55" s="81"/>
      <c r="J55" s="81"/>
      <c r="K55" s="141"/>
    </row>
    <row r="56" spans="4:11" ht="13.2" x14ac:dyDescent="0.25">
      <c r="D56" s="66" t="s">
        <v>313</v>
      </c>
      <c r="E56" s="66" t="s">
        <v>314</v>
      </c>
      <c r="F56" s="67">
        <v>119.79</v>
      </c>
      <c r="G56" s="67">
        <v>119.79</v>
      </c>
      <c r="H56" s="123">
        <v>120</v>
      </c>
      <c r="I56" s="67">
        <v>120</v>
      </c>
      <c r="J56" s="67">
        <v>119.79</v>
      </c>
      <c r="K56" s="139">
        <v>120</v>
      </c>
    </row>
    <row r="57" spans="4:11" ht="13.2" x14ac:dyDescent="0.25">
      <c r="D57" s="66" t="s">
        <v>315</v>
      </c>
      <c r="E57" s="66" t="s">
        <v>316</v>
      </c>
      <c r="F57" s="67">
        <v>8108.3540000000003</v>
      </c>
      <c r="G57" s="67">
        <v>8101.0460000000003</v>
      </c>
      <c r="H57" s="123">
        <v>8383</v>
      </c>
      <c r="I57" s="67">
        <v>8383</v>
      </c>
      <c r="J57" s="67">
        <v>8382.9680000000008</v>
      </c>
      <c r="K57" s="139">
        <v>8383</v>
      </c>
    </row>
    <row r="58" spans="4:11" ht="14.25" hidden="1" customHeight="1" outlineLevel="1" x14ac:dyDescent="0.25">
      <c r="D58" s="66" t="s">
        <v>317</v>
      </c>
      <c r="E58" s="66" t="s">
        <v>318</v>
      </c>
      <c r="F58" s="67">
        <v>275</v>
      </c>
      <c r="G58" s="67">
        <v>281.92</v>
      </c>
      <c r="H58" s="123">
        <v>0</v>
      </c>
      <c r="I58" s="67">
        <v>0</v>
      </c>
      <c r="J58" s="67">
        <v>0</v>
      </c>
      <c r="K58" s="139">
        <v>0</v>
      </c>
    </row>
    <row r="59" spans="4:11" ht="13.2" collapsed="1" x14ac:dyDescent="0.25">
      <c r="D59" s="66" t="s">
        <v>319</v>
      </c>
      <c r="E59" s="66" t="s">
        <v>320</v>
      </c>
      <c r="F59" s="67">
        <v>-189.74199999999999</v>
      </c>
      <c r="G59" s="67">
        <v>-201.15100000000001</v>
      </c>
      <c r="H59" s="123">
        <v>-71</v>
      </c>
      <c r="I59" s="67">
        <v>-78</v>
      </c>
      <c r="J59" s="67">
        <v>-83.378</v>
      </c>
      <c r="K59" s="139">
        <v>-97</v>
      </c>
    </row>
    <row r="60" spans="4:11" ht="13.2" x14ac:dyDescent="0.25">
      <c r="D60" s="66" t="s">
        <v>321</v>
      </c>
      <c r="E60" s="66" t="s">
        <v>322</v>
      </c>
      <c r="F60" s="64">
        <v>0</v>
      </c>
      <c r="G60" s="64">
        <v>0</v>
      </c>
      <c r="H60" s="124">
        <v>35</v>
      </c>
      <c r="I60" s="64">
        <v>81</v>
      </c>
      <c r="J60" s="64">
        <v>136.27600000000001</v>
      </c>
      <c r="K60" s="134">
        <v>189</v>
      </c>
    </row>
    <row r="61" spans="4:11" ht="13.2" x14ac:dyDescent="0.25">
      <c r="D61" s="66" t="s">
        <v>323</v>
      </c>
      <c r="E61" s="66" t="s">
        <v>324</v>
      </c>
      <c r="F61" s="64"/>
      <c r="G61" s="64"/>
      <c r="H61" s="124"/>
      <c r="I61" s="64"/>
      <c r="J61" s="64"/>
      <c r="K61" s="134">
        <v>-82</v>
      </c>
    </row>
    <row r="62" spans="4:11" ht="13.2" x14ac:dyDescent="0.25">
      <c r="D62" s="66" t="s">
        <v>325</v>
      </c>
      <c r="E62" s="66" t="s">
        <v>326</v>
      </c>
      <c r="F62" s="67">
        <v>-7386.701</v>
      </c>
      <c r="G62" s="64">
        <v>-7058</v>
      </c>
      <c r="H62" s="123">
        <v>-6950</v>
      </c>
      <c r="I62" s="67">
        <v>-7064</v>
      </c>
      <c r="J62" s="67">
        <v>-6881.4560000000001</v>
      </c>
      <c r="K62" s="139">
        <v>-6407</v>
      </c>
    </row>
    <row r="63" spans="4:11" ht="13.2" x14ac:dyDescent="0.25">
      <c r="D63" s="66" t="s">
        <v>327</v>
      </c>
      <c r="E63" s="66" t="s">
        <v>328</v>
      </c>
      <c r="F63" s="67">
        <v>-30.596</v>
      </c>
      <c r="G63" s="67">
        <v>-31.376000000000001</v>
      </c>
      <c r="H63" s="123">
        <v>-31</v>
      </c>
      <c r="I63" s="67">
        <v>-28</v>
      </c>
      <c r="J63" s="67">
        <v>-31.521999999999998</v>
      </c>
      <c r="K63" s="139">
        <v>-31</v>
      </c>
    </row>
    <row r="64" spans="4:11" ht="13.2" x14ac:dyDescent="0.25">
      <c r="D64" s="66" t="s">
        <v>329</v>
      </c>
      <c r="E64" s="66" t="s">
        <v>330</v>
      </c>
      <c r="F64" s="67">
        <v>-73.254999999999995</v>
      </c>
      <c r="G64" s="67">
        <v>-81.402000000000001</v>
      </c>
      <c r="H64" s="123">
        <v>-97</v>
      </c>
      <c r="I64" s="67">
        <v>-93</v>
      </c>
      <c r="J64" s="67">
        <v>-102.482</v>
      </c>
      <c r="K64" s="139">
        <v>-108</v>
      </c>
    </row>
    <row r="65" spans="4:11" ht="12.6" thickBot="1" x14ac:dyDescent="0.3">
      <c r="D65" s="60" t="s">
        <v>331</v>
      </c>
      <c r="E65" s="60" t="s">
        <v>332</v>
      </c>
      <c r="F65" s="62">
        <v>822.85</v>
      </c>
      <c r="G65" s="62">
        <v>1130.8270000000014</v>
      </c>
      <c r="H65" s="62">
        <v>1389</v>
      </c>
      <c r="I65" s="62">
        <v>1321</v>
      </c>
      <c r="J65" s="62">
        <v>1540.5740000000001</v>
      </c>
      <c r="K65" s="146">
        <v>1968</v>
      </c>
    </row>
    <row r="66" spans="4:11" ht="13.2" x14ac:dyDescent="0.25">
      <c r="D66" s="91"/>
      <c r="E66" s="91"/>
      <c r="F66" s="67"/>
      <c r="G66" s="67"/>
      <c r="H66" s="123"/>
      <c r="I66" s="67"/>
      <c r="J66" s="67"/>
      <c r="K66" s="139"/>
    </row>
    <row r="67" spans="4:11" ht="12.6" thickBot="1" x14ac:dyDescent="0.3">
      <c r="D67" s="60" t="s">
        <v>333</v>
      </c>
      <c r="E67" s="60" t="s">
        <v>334</v>
      </c>
      <c r="F67" s="62">
        <v>823</v>
      </c>
      <c r="G67" s="62">
        <v>1131</v>
      </c>
      <c r="H67" s="62">
        <v>1389</v>
      </c>
      <c r="I67" s="62">
        <v>1321</v>
      </c>
      <c r="J67" s="62">
        <v>1540.5740000000001</v>
      </c>
      <c r="K67" s="146">
        <v>1968</v>
      </c>
    </row>
    <row r="68" spans="4:11" ht="13.2" x14ac:dyDescent="0.25">
      <c r="D68" s="8"/>
      <c r="E68" s="8"/>
    </row>
    <row r="69" spans="4:11" ht="13.2" x14ac:dyDescent="0.25">
      <c r="D69" s="8"/>
      <c r="E69" s="8"/>
    </row>
  </sheetData>
  <pageMargins left="0.7" right="0.7" top="0.75" bottom="0.75" header="0.3" footer="0.3"/>
  <pageSetup paperSize="9" scale="4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a8cfafe-3310-417d-bec9-f2f11043945a" xsi:nil="true"/>
    <lcf76f155ced4ddcb4097134ff3c332f xmlns="672fb1bf-f25d-475b-9b56-9c45b84e90b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EA77B1A6FD99544A88FACAD9DDA4CED" ma:contentTypeVersion="12" ma:contentTypeDescription="Utwórz nowy dokument." ma:contentTypeScope="" ma:versionID="b6b95224e10b6b15254f34e13b7a9327">
  <xsd:schema xmlns:xsd="http://www.w3.org/2001/XMLSchema" xmlns:xs="http://www.w3.org/2001/XMLSchema" xmlns:p="http://schemas.microsoft.com/office/2006/metadata/properties" xmlns:ns2="672fb1bf-f25d-475b-9b56-9c45b84e90b2" xmlns:ns3="ea8cfafe-3310-417d-bec9-f2f11043945a" targetNamespace="http://schemas.microsoft.com/office/2006/metadata/properties" ma:root="true" ma:fieldsID="c1c8526261ef0fc80a27666067e7bf20" ns2:_="" ns3:_="">
    <xsd:import namespace="672fb1bf-f25d-475b-9b56-9c45b84e90b2"/>
    <xsd:import namespace="ea8cfafe-3310-417d-bec9-f2f1104394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2fb1bf-f25d-475b-9b56-9c45b84e90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i obrazów" ma:readOnly="false" ma:fieldId="{5cf76f15-5ced-4ddc-b409-7134ff3c332f}" ma:taxonomyMulti="true" ma:sspId="fd385603-488d-4da4-8b1f-7a1293d8c06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8cfafe-3310-417d-bec9-f2f1104394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1814280-8047-4946-8e99-a47984ee4dcd}" ma:internalName="TaxCatchAll" ma:showField="CatchAllData" ma:web="ea8cfafe-3310-417d-bec9-f2f110439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53B091-EB82-4E72-AD0A-DEAB037ADF3E}">
  <ds:schemaRefs>
    <ds:schemaRef ds:uri="http://schemas.microsoft.com/office/2006/metadata/properties"/>
    <ds:schemaRef ds:uri="http://schemas.microsoft.com/office/infopath/2007/PartnerControls"/>
    <ds:schemaRef ds:uri="ea8cfafe-3310-417d-bec9-f2f11043945a"/>
    <ds:schemaRef ds:uri="672fb1bf-f25d-475b-9b56-9c45b84e90b2"/>
  </ds:schemaRefs>
</ds:datastoreItem>
</file>

<file path=customXml/itemProps2.xml><?xml version="1.0" encoding="utf-8"?>
<ds:datastoreItem xmlns:ds="http://schemas.openxmlformats.org/officeDocument/2006/customXml" ds:itemID="{9C4FB5E0-42FE-466F-AB00-F4B963CA2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2fb1bf-f25d-475b-9b56-9c45b84e90b2"/>
    <ds:schemaRef ds:uri="ea8cfafe-3310-417d-bec9-f2f110439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F983BE-C5A7-40A3-9325-BFAF7F9F2B3B}">
  <ds:schemaRefs>
    <ds:schemaRef ds:uri="http://schemas.microsoft.com/sharepoint/v3/contenttype/forms"/>
  </ds:schemaRefs>
</ds:datastoreItem>
</file>

<file path=docMetadata/LabelInfo.xml><?xml version="1.0" encoding="utf-8"?>
<clbl:labelList xmlns:clbl="http://schemas.microsoft.com/office/2020/mipLabelMetadata">
  <clbl:label id="{153ec1e0-e0e7-4a31-82a0-d1f594ce8825}" enabled="0" method="" siteId="{153ec1e0-e0e7-4a31-82a0-d1f594ce882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8</vt:i4>
      </vt:variant>
    </vt:vector>
  </HeadingPairs>
  <TitlesOfParts>
    <vt:vector size="17" baseType="lpstr">
      <vt:lpstr>Disclaimer</vt:lpstr>
      <vt:lpstr>KPIs</vt:lpstr>
      <vt:lpstr>Segments</vt:lpstr>
      <vt:lpstr>Leverage</vt:lpstr>
      <vt:lpstr>Reconcilations</vt:lpstr>
      <vt:lpstr>FCF</vt:lpstr>
      <vt:lpstr>Cash Flow</vt:lpstr>
      <vt:lpstr>PnL</vt:lpstr>
      <vt:lpstr>Balance Sheet</vt:lpstr>
      <vt:lpstr>'Balance Sheet'!Obszar_wydruku</vt:lpstr>
      <vt:lpstr>'Cash Flow'!Obszar_wydruku</vt:lpstr>
      <vt:lpstr>FCF!Obszar_wydruku</vt:lpstr>
      <vt:lpstr>KPIs!Obszar_wydruku</vt:lpstr>
      <vt:lpstr>Leverage!Obszar_wydruku</vt:lpstr>
      <vt:lpstr>PnL!Obszar_wydruku</vt:lpstr>
      <vt:lpstr>Reconcilations!Obszar_wydruku</vt:lpstr>
      <vt:lpstr>Segments!Obszar_wydruku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Malinowski Michał</dc:creator>
  <cp:keywords/>
  <dc:description/>
  <cp:lastModifiedBy>Zengteler Wojciech</cp:lastModifiedBy>
  <cp:revision/>
  <dcterms:created xsi:type="dcterms:W3CDTF">2025-05-06T09:24:58Z</dcterms:created>
  <dcterms:modified xsi:type="dcterms:W3CDTF">2025-10-28T18:13:07Z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0x0101008EA77B1A6FD99544A88FACAD9DDA4CED</vt:lpwstr>
  </property>
  <property fmtid="{D5CDD505-2E9C-101B-9397-08002B2CF9AE}" pid="3" name="MediaServiceImageTags">
    <vt:lpwstr/>
  </property>
</Properties>
</file>