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30"/>
  <workbookPr/>
  <mc:AlternateContent xmlns:mc="http://schemas.openxmlformats.org/markup-compatibility/2006">
    <mc:Choice Requires="x15">
      <x15ac:absPath xmlns:x15ac="http://schemas.microsoft.com/office/spreadsheetml/2010/11/ac" url="https://zabkapolskasa-my.sharepoint.com/personal/walczak_katarzyna_zabkagroup_com/Documents/IR/Excel dla Analityków/"/>
    </mc:Choice>
  </mc:AlternateContent>
  <xr:revisionPtr revIDLastSave="2126" documentId="8_{8BF9BFEF-5B23-4652-911A-685452CB10E1}" xr6:coauthVersionLast="47" xr6:coauthVersionMax="47" xr10:uidLastSave="{4AC019DF-6315-4F49-8F07-67A29FE45CEE}"/>
  <bookViews>
    <workbookView xWindow="28692" yWindow="-7104" windowWidth="29016" windowHeight="15696" firstSheet="6" activeTab="7" xr2:uid="{9E348828-0A0D-4D02-BEF3-11A628F3E363}"/>
  </bookViews>
  <sheets>
    <sheet name="Disclaimer" sheetId="1" r:id="rId1"/>
    <sheet name="KPIs" sheetId="8" r:id="rId2"/>
    <sheet name="Segments" sheetId="6" r:id="rId3"/>
    <sheet name="Leverage" sheetId="7" r:id="rId4"/>
    <sheet name="Reconcilations" sheetId="10" r:id="rId5"/>
    <sheet name="FCF" sheetId="9" r:id="rId6"/>
    <sheet name="Cash Flow" sheetId="22" r:id="rId7"/>
    <sheet name="PnL" sheetId="23" r:id="rId8"/>
    <sheet name="Balance Sheet" sheetId="24" r:id="rId9"/>
  </sheets>
  <externalReferences>
    <externalReference r:id="rId10"/>
  </externalReferences>
  <definedNames>
    <definedName name="_xlnm.Print_Area" localSheetId="8">'Balance Sheet'!$A$1:$L$72</definedName>
    <definedName name="_xlnm.Print_Area" localSheetId="6">'Cash Flow'!$A$1:$O$64</definedName>
    <definedName name="_xlnm.Print_Area" localSheetId="5">FCF!$A$1:$O$22</definedName>
    <definedName name="_xlnm.Print_Area" localSheetId="1">KPIs!$A$1:$O$31</definedName>
    <definedName name="_xlnm.Print_Area" localSheetId="3">Leverage!$A$1:$O$23</definedName>
    <definedName name="_xlnm.Print_Area" localSheetId="7">PnL!$A$1:$P$39</definedName>
    <definedName name="_xlnm.Print_Area" localSheetId="4">Reconcilations!$A$1:$M$23</definedName>
    <definedName name="_xlnm.Print_Area" localSheetId="2">Segments!$A$1:$R$45</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1" i="22" l="1"/>
  <c r="N14" i="6"/>
  <c r="N15" i="6"/>
  <c r="N16" i="6"/>
  <c r="I33" i="6"/>
  <c r="H33" i="6"/>
  <c r="K33" i="6"/>
  <c r="K38" i="6" s="1"/>
  <c r="K22" i="6"/>
  <c r="K27" i="6" s="1"/>
  <c r="G33" i="6"/>
  <c r="G38" i="6" s="1"/>
  <c r="J11" i="6"/>
  <c r="I11" i="6"/>
  <c r="H11" i="6"/>
  <c r="G11" i="6"/>
  <c r="F11" i="6"/>
  <c r="K26" i="10"/>
  <c r="K27" i="10"/>
  <c r="J27" i="10"/>
  <c r="I27" i="10"/>
  <c r="H27" i="10"/>
  <c r="G27" i="10"/>
  <c r="F27" i="10"/>
  <c r="K22" i="10"/>
  <c r="H11" i="10"/>
  <c r="J11" i="10"/>
  <c r="F11" i="10"/>
  <c r="K19" i="10"/>
  <c r="J19" i="10"/>
  <c r="I19" i="10"/>
  <c r="H19" i="10"/>
  <c r="G19" i="10"/>
  <c r="F19" i="10"/>
  <c r="M15" i="9"/>
  <c r="K27" i="8"/>
  <c r="K28" i="8"/>
  <c r="K29" i="8"/>
  <c r="G29" i="8"/>
  <c r="H29" i="8"/>
  <c r="J29" i="8"/>
  <c r="F29" i="8"/>
  <c r="I29" i="8"/>
  <c r="H13" i="9"/>
  <c r="H17" i="9" s="1"/>
  <c r="H30" i="8" s="1"/>
  <c r="K13" i="9"/>
  <c r="I13" i="9"/>
  <c r="G13" i="9"/>
  <c r="K24" i="8"/>
  <c r="K22" i="8"/>
  <c r="K29" i="10" l="1"/>
  <c r="I17" i="9"/>
  <c r="I30" i="8" s="1"/>
  <c r="K17" i="9"/>
  <c r="K30" i="8" s="1"/>
  <c r="G17" i="9"/>
  <c r="G30" i="8" s="1"/>
  <c r="K13" i="8"/>
  <c r="E27" i="23" l="1"/>
  <c r="E24" i="23"/>
  <c r="E23" i="23"/>
  <c r="E21" i="23"/>
  <c r="K11" i="10"/>
  <c r="I11" i="10"/>
  <c r="G11" i="10"/>
  <c r="E18" i="23"/>
  <c r="E17" i="23"/>
  <c r="E16" i="23"/>
  <c r="E15" i="23"/>
  <c r="E14" i="23"/>
  <c r="E12" i="23"/>
  <c r="E11" i="23"/>
  <c r="P37" i="6" l="1"/>
  <c r="P36" i="6"/>
  <c r="P35" i="6"/>
  <c r="P34" i="6"/>
  <c r="P32" i="6"/>
  <c r="P31" i="6"/>
  <c r="P30" i="6"/>
  <c r="P26" i="6"/>
  <c r="P25" i="6"/>
  <c r="P24" i="6"/>
  <c r="P23" i="6"/>
  <c r="P21" i="6"/>
  <c r="P20" i="6"/>
  <c r="P19" i="6"/>
  <c r="P16" i="6"/>
  <c r="P15" i="6"/>
  <c r="P14" i="6"/>
  <c r="P13" i="6"/>
  <c r="P11" i="6"/>
  <c r="P28" i="10"/>
  <c r="P27" i="10"/>
  <c r="P25" i="10"/>
  <c r="P24" i="10"/>
  <c r="P23" i="10"/>
  <c r="P18" i="10"/>
  <c r="P17" i="10"/>
  <c r="P16" i="10"/>
  <c r="P15" i="10"/>
  <c r="P14" i="10"/>
  <c r="P13" i="10"/>
  <c r="P12" i="10"/>
  <c r="P16" i="9"/>
  <c r="P15" i="9"/>
  <c r="P14" i="9"/>
  <c r="P12" i="9"/>
  <c r="N16" i="9"/>
  <c r="N15" i="9"/>
  <c r="N14" i="9"/>
  <c r="N12" i="9"/>
  <c r="N28" i="10"/>
  <c r="N27" i="10"/>
  <c r="N25" i="10"/>
  <c r="N24" i="10"/>
  <c r="N23" i="10"/>
  <c r="N18" i="10"/>
  <c r="N17" i="10"/>
  <c r="N16" i="10"/>
  <c r="N15" i="10"/>
  <c r="N14" i="10"/>
  <c r="N13" i="10"/>
  <c r="N12" i="10"/>
  <c r="Q28" i="10"/>
  <c r="Q27" i="10"/>
  <c r="Q25" i="10"/>
  <c r="Q24" i="10"/>
  <c r="Q23" i="10"/>
  <c r="Q18" i="10"/>
  <c r="Q17" i="10"/>
  <c r="Q16" i="10"/>
  <c r="Q15" i="10"/>
  <c r="Q14" i="10"/>
  <c r="Q13" i="10"/>
  <c r="Q12" i="10"/>
  <c r="N26" i="6"/>
  <c r="N25" i="6"/>
  <c r="N24" i="6"/>
  <c r="N23" i="6"/>
  <c r="N21" i="6"/>
  <c r="N20" i="6"/>
  <c r="N19" i="6"/>
  <c r="Q37" i="6"/>
  <c r="Q36" i="6"/>
  <c r="Q35" i="6"/>
  <c r="Q34" i="6"/>
  <c r="Q32" i="6"/>
  <c r="Q31" i="6"/>
  <c r="Q30" i="6"/>
  <c r="Q26" i="6"/>
  <c r="Q25" i="6"/>
  <c r="Q24" i="6"/>
  <c r="Q23" i="6"/>
  <c r="Q21" i="6"/>
  <c r="Q20" i="6"/>
  <c r="Q19" i="6"/>
  <c r="Q16" i="6"/>
  <c r="Q15" i="6"/>
  <c r="Q14" i="6"/>
  <c r="J33" i="6"/>
  <c r="F33" i="6"/>
  <c r="F38" i="6" s="1"/>
  <c r="P38" i="6" s="1"/>
  <c r="J22" i="6"/>
  <c r="J27" i="6" s="1"/>
  <c r="Q27" i="6" s="1"/>
  <c r="I22" i="6"/>
  <c r="I27" i="6" s="1"/>
  <c r="H22" i="6"/>
  <c r="G22" i="6"/>
  <c r="G27" i="6" s="1"/>
  <c r="F22" i="6"/>
  <c r="F27" i="6" s="1"/>
  <c r="P27" i="8"/>
  <c r="J27" i="8"/>
  <c r="I27" i="8"/>
  <c r="M27" i="8" s="1"/>
  <c r="H27" i="8"/>
  <c r="G27" i="8"/>
  <c r="F27" i="8"/>
  <c r="P29" i="8"/>
  <c r="P28" i="8"/>
  <c r="P23" i="8"/>
  <c r="P21" i="8"/>
  <c r="P19" i="8"/>
  <c r="P18" i="8"/>
  <c r="N29" i="8"/>
  <c r="N28" i="8"/>
  <c r="N23" i="8"/>
  <c r="N21" i="8"/>
  <c r="N19" i="8"/>
  <c r="N18" i="8"/>
  <c r="N14" i="8"/>
  <c r="N13" i="8"/>
  <c r="N11" i="8"/>
  <c r="J13" i="8"/>
  <c r="J22" i="10"/>
  <c r="Q22" i="10" s="1"/>
  <c r="I22" i="10"/>
  <c r="H22" i="10"/>
  <c r="G22" i="10"/>
  <c r="G26" i="10" s="1"/>
  <c r="G29" i="10" s="1"/>
  <c r="F22" i="10"/>
  <c r="P27" i="6" l="1"/>
  <c r="Q33" i="6"/>
  <c r="J38" i="6"/>
  <c r="Q38" i="6" s="1"/>
  <c r="P33" i="6"/>
  <c r="P22" i="10"/>
  <c r="P22" i="6"/>
  <c r="N22" i="6"/>
  <c r="H27" i="6"/>
  <c r="N27" i="6" s="1"/>
  <c r="Q22" i="6"/>
  <c r="N22" i="10"/>
  <c r="N27" i="8"/>
  <c r="I26" i="10"/>
  <c r="I29" i="10" s="1"/>
  <c r="H26" i="10"/>
  <c r="J28" i="8"/>
  <c r="I28" i="8"/>
  <c r="H28" i="8"/>
  <c r="G28" i="8"/>
  <c r="F28" i="8"/>
  <c r="J24" i="8"/>
  <c r="I24" i="8"/>
  <c r="H24" i="8"/>
  <c r="G24" i="8"/>
  <c r="F24" i="8"/>
  <c r="J22" i="8"/>
  <c r="I22" i="8"/>
  <c r="H22" i="8"/>
  <c r="G22" i="8"/>
  <c r="F22" i="8"/>
  <c r="H29" i="10" l="1"/>
  <c r="F13" i="8"/>
  <c r="I13" i="8"/>
  <c r="H13" i="8"/>
  <c r="G13" i="8"/>
  <c r="M28" i="10" l="1"/>
  <c r="J26" i="10"/>
  <c r="F26" i="10"/>
  <c r="M27" i="10"/>
  <c r="M25" i="10"/>
  <c r="M24" i="10"/>
  <c r="M23" i="10"/>
  <c r="M13" i="10"/>
  <c r="M14" i="10"/>
  <c r="M15" i="10"/>
  <c r="M16" i="10"/>
  <c r="M17" i="10"/>
  <c r="M18" i="10"/>
  <c r="Q19" i="10"/>
  <c r="M12" i="10"/>
  <c r="F13" i="9"/>
  <c r="M13" i="9" s="1"/>
  <c r="M16" i="9"/>
  <c r="M14" i="9"/>
  <c r="M12" i="9"/>
  <c r="M19" i="8"/>
  <c r="F29" i="10" l="1"/>
  <c r="P26" i="10"/>
  <c r="P11" i="10"/>
  <c r="P19" i="10"/>
  <c r="J29" i="10"/>
  <c r="Q26" i="10"/>
  <c r="N26" i="10"/>
  <c r="P11" i="9"/>
  <c r="N11" i="9"/>
  <c r="N19" i="10"/>
  <c r="M26" i="10"/>
  <c r="M29" i="10" s="1"/>
  <c r="M22" i="10"/>
  <c r="M19" i="10"/>
  <c r="F17" i="9"/>
  <c r="J13" i="9"/>
  <c r="M11" i="9"/>
  <c r="M17" i="9" l="1"/>
  <c r="F30" i="8"/>
  <c r="P29" i="10"/>
  <c r="M11" i="10"/>
  <c r="Q29" i="10"/>
  <c r="N29" i="10"/>
  <c r="P13" i="9"/>
  <c r="N13" i="9"/>
  <c r="J17" i="9"/>
  <c r="J30" i="8" s="1"/>
  <c r="P30" i="8" l="1"/>
  <c r="N30" i="8"/>
  <c r="N17" i="9"/>
  <c r="P17" i="9"/>
  <c r="M19" i="6"/>
  <c r="M27" i="6" l="1"/>
  <c r="M26" i="6"/>
  <c r="M25" i="6"/>
  <c r="M24" i="6"/>
  <c r="M23" i="6"/>
  <c r="M22" i="6"/>
  <c r="M21" i="6"/>
  <c r="M20" i="6"/>
  <c r="M16" i="6"/>
  <c r="M15" i="6"/>
  <c r="M14" i="6"/>
  <c r="M13" i="6"/>
  <c r="M30" i="8"/>
  <c r="M29" i="8"/>
  <c r="M28" i="8"/>
  <c r="M23" i="8"/>
  <c r="M21" i="8"/>
  <c r="M18" i="8"/>
  <c r="M14" i="8"/>
  <c r="M13" i="8"/>
  <c r="M11" i="8"/>
  <c r="N22" i="8" l="1"/>
  <c r="M22" i="8"/>
  <c r="M24" i="8"/>
  <c r="N24" i="8"/>
  <c r="P22" i="8" l="1"/>
  <c r="P24" i="8"/>
  <c r="N11" i="10" l="1"/>
  <c r="Q11" i="10" l="1"/>
  <c r="M11" i="6"/>
  <c r="N35" i="6" l="1"/>
  <c r="M35" i="6"/>
  <c r="N34" i="6"/>
  <c r="M34" i="6"/>
  <c r="N30" i="6"/>
  <c r="M30" i="6"/>
  <c r="N36" i="6"/>
  <c r="M36" i="6"/>
  <c r="I38" i="6"/>
  <c r="N37" i="6"/>
  <c r="M37" i="6"/>
  <c r="N31" i="6" l="1"/>
  <c r="M31" i="6"/>
  <c r="N32" i="6"/>
  <c r="M32" i="6"/>
  <c r="H38" i="6" l="1"/>
  <c r="N33" i="6"/>
  <c r="M33" i="6"/>
  <c r="M38" i="6" l="1"/>
  <c r="N38" i="6"/>
  <c r="N13" i="6" l="1"/>
  <c r="Q13" i="6"/>
  <c r="N11" i="6" l="1"/>
  <c r="Q11" i="6"/>
</calcChain>
</file>

<file path=xl/sharedStrings.xml><?xml version="1.0" encoding="utf-8"?>
<sst xmlns="http://schemas.openxmlformats.org/spreadsheetml/2006/main" count="485" uniqueCount="340">
  <si>
    <t>Zabka Group in numbers</t>
  </si>
  <si>
    <t xml:space="preserve">This file has been prepared by Zabka Group SA,  (the “Company”). The information contained in this document is for information purposes only. This document does not constitute or form part of financial statements. Financial data are presented on a consolidated basis in PLN rounded to the nearest million (unless otherwise stated).
In case of discrepancies between this document and financial results reported by the Company, the latter shall prevail. </t>
  </si>
  <si>
    <t>Niniejszy dokument został przygotowany przez Zabka Group SA („Spółka”) wyłącznie w celach informacyjnych. Nie stanowi on ani części, ani całości sprawozdania finansowego. Dane finansowe przedstawiono na bazie skonsolidowanej, w mln PLN, zaokrąglone do pełnych milionów (o ile nie wskazano inaczej).
W przypadku rozbieżności pomiędzy niniejszym dokumentem a oficjalnymi wynikami finansowymi raportowanymi przez Spółkę, wiążąca pozostaje wersja raportowana.</t>
  </si>
  <si>
    <t>Last Updated: 05.08 2025</t>
  </si>
  <si>
    <t>Q1 2024</t>
  </si>
  <si>
    <t>Q2 2024</t>
  </si>
  <si>
    <t>Q3 2024</t>
  </si>
  <si>
    <t>Q4 2024</t>
  </si>
  <si>
    <t>Q1 2025</t>
  </si>
  <si>
    <t>Q2 2025</t>
  </si>
  <si>
    <t>FY 2024</t>
  </si>
  <si>
    <t>YTD 2025</t>
  </si>
  <si>
    <t>LTM</t>
  </si>
  <si>
    <t>Number of stores (EoP)</t>
  </si>
  <si>
    <t>Liczba sklepów (EoP)</t>
  </si>
  <si>
    <t>out of which:</t>
  </si>
  <si>
    <t>z czego:</t>
  </si>
  <si>
    <t>Poland</t>
  </si>
  <si>
    <t>Polska</t>
  </si>
  <si>
    <t>Romania</t>
  </si>
  <si>
    <t>Rumunia</t>
  </si>
  <si>
    <t>Like-for-Like (%)</t>
  </si>
  <si>
    <t>Wzrost sprzedaży porównywalnej (LfL) (%)</t>
  </si>
  <si>
    <t>DFO - FY 2024 proszę podac full year, YTD 2025 proszę podac za H1'25</t>
  </si>
  <si>
    <t>Sales to End Customers (PLNm)</t>
  </si>
  <si>
    <t>Sprzedaż do klienta końcowego (PLN mln)</t>
  </si>
  <si>
    <t>Franchisee Margin (PLNm)</t>
  </si>
  <si>
    <t xml:space="preserve">Marża franczyzobiorców (mln PLN) </t>
  </si>
  <si>
    <t>Franchisee Margin (%) of STEC at Żabka Polska stores</t>
  </si>
  <si>
    <t xml:space="preserve">Marża franczyzobiorców (%) w stosunku do STEC </t>
  </si>
  <si>
    <t>jako % STEC Żabka Polska Stores</t>
  </si>
  <si>
    <t>Adjusted EBITDA (PLNm)</t>
  </si>
  <si>
    <t>Skorygowany wynik EBITDA1 (mln PLN)</t>
  </si>
  <si>
    <t xml:space="preserve">Adjusted EBITDA margin (%) </t>
  </si>
  <si>
    <t>Marża skorygowanego wyniku EBITDA (%) </t>
  </si>
  <si>
    <t>Adjusted net profit/(net loss)</t>
  </si>
  <si>
    <t>Marża skorygowanego zysku netto (%)</t>
  </si>
  <si>
    <t>Adjusted net profit/(net loss) margin (%)</t>
  </si>
  <si>
    <t>Net debt (excluding Leases) / LTM Adj. EBITDA post rent (x)</t>
  </si>
  <si>
    <t>Zadłużenie netto (z wyłączeniem zobowiązań z tyt. leasingu) / skorygowany wynik EBITDA (po uwzględnieniu czynszów z tyt. najmu) (x)</t>
  </si>
  <si>
    <t>Net debt (including Leases) / LTM Adj. EBITDA (x)</t>
  </si>
  <si>
    <t>Zadłużenie netto (z uwzględnieniem zobowiązań z tyt. leasingu) / skorygowany wynik EBITDA (x)</t>
  </si>
  <si>
    <t>CAPEX (PLNm)</t>
  </si>
  <si>
    <t xml:space="preserve">Nakłady inwestycyjne (mln PLN </t>
  </si>
  <si>
    <t>Free Cash Flow (PLNm)</t>
  </si>
  <si>
    <t>Wolne Przepływy Pienieżne (mln PLN)</t>
  </si>
  <si>
    <t>DR2519Tabela1[@[Oct-23]:[Dec-23]])</t>
  </si>
  <si>
    <t>PLN m</t>
  </si>
  <si>
    <t>PLN mln</t>
  </si>
  <si>
    <t>YTD 2024</t>
  </si>
  <si>
    <t>Adjusted EBITDA</t>
  </si>
  <si>
    <t>Skorygowana EBITDA</t>
  </si>
  <si>
    <t xml:space="preserve">out of which: </t>
  </si>
  <si>
    <t xml:space="preserve">z czego: </t>
  </si>
  <si>
    <t>Ultimate Convenience</t>
  </si>
  <si>
    <t xml:space="preserve">Ekosystem Convenience </t>
  </si>
  <si>
    <t xml:space="preserve">New Growth Engines </t>
  </si>
  <si>
    <t>Nowe Siliniki Rozwoju</t>
  </si>
  <si>
    <t xml:space="preserve">Corporate Functions and other  </t>
  </si>
  <si>
    <t>Funkcje korporacyjne i pozostała działalność</t>
  </si>
  <si>
    <t>Consolidation adjustment</t>
  </si>
  <si>
    <t xml:space="preserve">Korekty konsolidacyjne </t>
  </si>
  <si>
    <t>Sales to End Customers</t>
  </si>
  <si>
    <t xml:space="preserve">Sprzedaż do klienta końcowego </t>
  </si>
  <si>
    <t>Statutory Revenue</t>
  </si>
  <si>
    <t xml:space="preserve">Przychody </t>
  </si>
  <si>
    <t>Cost of Sales</t>
  </si>
  <si>
    <t xml:space="preserve">Koszt własny sprzedaży </t>
  </si>
  <si>
    <t>Gross Profit</t>
  </si>
  <si>
    <t>Zysk brutto ze sprzedaży</t>
  </si>
  <si>
    <t>Marketing Costs</t>
  </si>
  <si>
    <t xml:space="preserve">Koszty marketingu </t>
  </si>
  <si>
    <t>SG&amp;A</t>
  </si>
  <si>
    <t>Koszty ogólnego Zarządu</t>
  </si>
  <si>
    <t>Technology, Innovation and Development</t>
  </si>
  <si>
    <t>Koszty technologii, innowacji i rozwoju</t>
  </si>
  <si>
    <t>Other Costs</t>
  </si>
  <si>
    <t xml:space="preserve">Pozostałe koszty </t>
  </si>
  <si>
    <t>Adjusted EBITDA Ultimate Convenience</t>
  </si>
  <si>
    <t xml:space="preserve">Skorygowana EBITDA Ekosystem Convenience </t>
  </si>
  <si>
    <t>New Growth Engines</t>
  </si>
  <si>
    <t>Nowe Silniki Wzrostu</t>
  </si>
  <si>
    <t>Technology, Innovation and Devel.</t>
  </si>
  <si>
    <t>Adjusted EBITDA New Growth Engines</t>
  </si>
  <si>
    <t>Skorygowana EBITDA Nowe Silniki Rozwoju</t>
  </si>
  <si>
    <t>Gross financial debt</t>
  </si>
  <si>
    <t xml:space="preserve">Zadłużenie brutto </t>
  </si>
  <si>
    <t>Cash and cash equivalents</t>
  </si>
  <si>
    <t>Środki pieniężne i ich ekwiwalenty</t>
  </si>
  <si>
    <t xml:space="preserve">Net debt </t>
  </si>
  <si>
    <t>Zadłużenie netto</t>
  </si>
  <si>
    <t>Leases</t>
  </si>
  <si>
    <t>Zobowiązania z tytułu leasingu</t>
  </si>
  <si>
    <t>Net debt (including Leases)</t>
  </si>
  <si>
    <t>Zadłużenie netto (z uwzględnieniem zobowiązań z tyt. leasingu)</t>
  </si>
  <si>
    <t>Reported EBITDA</t>
  </si>
  <si>
    <t>Costs related to changes in the ownership structure and obtaining sources of financing</t>
  </si>
  <si>
    <t>Koszty związane ze zmianą struktury właścicielskiej i pozyskaniem finansowania </t>
  </si>
  <si>
    <t xml:space="preserve">Funds spent on ensuring business continuity </t>
  </si>
  <si>
    <t>Środki wydatkowane na zapewnienie ciągłości działania</t>
  </si>
  <si>
    <t>Group reorganization costs</t>
  </si>
  <si>
    <t>Koszty reorganizacji Grupy</t>
  </si>
  <si>
    <t>Reclassification of result on the disposal of property, plant and equipment and right of use</t>
  </si>
  <si>
    <t>Reklasyfikacja wyniku ze zbycia rzeczowych aktywów trwałych i praw do użytkowania</t>
  </si>
  <si>
    <t>Transaction costs in respect of M&amp;A</t>
  </si>
  <si>
    <t>Koszty transakcyjne w zakresie fuzji i przejęć </t>
  </si>
  <si>
    <t>Incentive schemes and additional compensation in connection with the termination of cooperation with key employees</t>
  </si>
  <si>
    <t>Systemy motywacyjne i dodatkowe rekompensaty w związku z zakończeniem współpracy z kluczowymi pracownikami </t>
  </si>
  <si>
    <t>Reclafisication of minimal tax in romania (forom G&amp;A costs to income tax)</t>
  </si>
  <si>
    <t>Reklasyfikacja minimalnego podatku obrotowego w Rumunii </t>
  </si>
  <si>
    <t>Sprzedaż do klienta końcowego</t>
  </si>
  <si>
    <t xml:space="preserve">Regional Sales </t>
  </si>
  <si>
    <t>Sprzedaż regionalna i inne korekty</t>
  </si>
  <si>
    <t xml:space="preserve">Store inventory change </t>
  </si>
  <si>
    <t>Zmiana stanu zapasów w sklepach</t>
  </si>
  <si>
    <t xml:space="preserve">Sales of services and other </t>
  </si>
  <si>
    <t>Sales of Goods, Products and Services</t>
  </si>
  <si>
    <t>Sprzedaż towarów, produktów i usług</t>
  </si>
  <si>
    <t>Franchisee Margin</t>
  </si>
  <si>
    <t>Marża franczyzobiorców</t>
  </si>
  <si>
    <t>Other sales</t>
  </si>
  <si>
    <t>Pozostała sprzedaż</t>
  </si>
  <si>
    <t>Przychody ze sprzedaży</t>
  </si>
  <si>
    <t>Skorygowany wynik EBITDA</t>
  </si>
  <si>
    <t>Rent</t>
  </si>
  <si>
    <t>Czynsze z tytułu najmu</t>
  </si>
  <si>
    <t>Adjusted EBITDA post rent</t>
  </si>
  <si>
    <t>Skorygowany wynik EBITDA po uwzględnieniu czynszów z tytułu najmu</t>
  </si>
  <si>
    <t>Capex</t>
  </si>
  <si>
    <t>Nakłady inwestycyjne</t>
  </si>
  <si>
    <t>Other</t>
  </si>
  <si>
    <t>Pozostałe</t>
  </si>
  <si>
    <t>Changes in Working Capital and Provisions</t>
  </si>
  <si>
    <t>Zmiana stanu kapitału obrotowego i rezerw</t>
  </si>
  <si>
    <t>Free Cash Flow, Company defined</t>
  </si>
  <si>
    <t xml:space="preserve">Wolne przepływy pieniężne (definicja Spółki) </t>
  </si>
  <si>
    <t>Wybrane-skonsolidowane-dane-finansowe-za-okres_1-kwartalu-2025.pdf</t>
  </si>
  <si>
    <t>Wybrane-skonsolidowane-informacje-finansowe-za-III-kwartal-i-okres-I–III-kwartalu-2024-r.-dane-niebadane.pdf</t>
  </si>
  <si>
    <t>https://zabkagroup.azureedge.net/wp-content/uploads/2025/05/Wybrane-skonsolidowane-dane-finansowe-za-okres_1-kwartalu-2025.pdf?time=1751951891</t>
  </si>
  <si>
    <t xml:space="preserve">CASH FLOWS FROM OPERATING ACTIVITIES </t>
  </si>
  <si>
    <t>PRZEPŁYWY ŚRODKÓW PIENIĘŻNYCH Z DZIAŁALNOŚCI OPERACYJNEJ</t>
  </si>
  <si>
    <t>Profit before tax</t>
  </si>
  <si>
    <t>Zysk (strata) przed opodatkowaniem</t>
  </si>
  <si>
    <t>Adjusted for:</t>
  </si>
  <si>
    <t>Korekty:</t>
  </si>
  <si>
    <t>Depreciation and amortisation</t>
  </si>
  <si>
    <t>Amortyzacja</t>
  </si>
  <si>
    <t>(Gains) / Losses due to foreign exchange differences</t>
  </si>
  <si>
    <t>(Zysk) / Strata z tytułu różnic kursowych</t>
  </si>
  <si>
    <t>(Gains) / Losses from investing activities</t>
  </si>
  <si>
    <t>(Zysk) / Strata na działalności inwestycyjnej</t>
  </si>
  <si>
    <t>Changes in fair value of financial instruments</t>
  </si>
  <si>
    <t>Zmiana wartości godziwej instrumentów finansowych</t>
  </si>
  <si>
    <t>Net interest (income) / cost</t>
  </si>
  <si>
    <t>(Przychody) / Koszty z tytułu odsetek netto</t>
  </si>
  <si>
    <t>Change of estimated cash flows</t>
  </si>
  <si>
    <t>Zmiana oczekiwanych przepływów pieniężnych</t>
  </si>
  <si>
    <t>Share-based payments expense</t>
  </si>
  <si>
    <t>Płatności w formie akcji</t>
  </si>
  <si>
    <t>Share of profit of a joint venture</t>
  </si>
  <si>
    <t>Udział w (zysku) stracie wspólnego przedsięwzięcia</t>
  </si>
  <si>
    <t>Changes in working capital and provisions:</t>
  </si>
  <si>
    <t>Zmiany w kapitale obrotowym i rezerwach:</t>
  </si>
  <si>
    <t>Receivables</t>
  </si>
  <si>
    <t>Należności</t>
  </si>
  <si>
    <t>Inventory</t>
  </si>
  <si>
    <t>Zapasy</t>
  </si>
  <si>
    <t>Right of return assets</t>
  </si>
  <si>
    <t>Aktywa z tytułu prawa do zwrotu</t>
  </si>
  <si>
    <t>Payables (except loans and borrowings)</t>
  </si>
  <si>
    <t>Zobowiązania (z wyjątkiem kredytów i pożyczek)</t>
  </si>
  <si>
    <t>Refund liabilities</t>
  </si>
  <si>
    <t>Zobowiązania z tytułu zwrotu wynagrodzenia</t>
  </si>
  <si>
    <t>Contract liabilities</t>
  </si>
  <si>
    <t>Zobowiązania z tytułu umów</t>
  </si>
  <si>
    <t>Prepayments and deferred income</t>
  </si>
  <si>
    <t>Rozliczenia międzyokresowe</t>
  </si>
  <si>
    <t>Provisions</t>
  </si>
  <si>
    <t>Rezerwy</t>
  </si>
  <si>
    <t>Inne</t>
  </si>
  <si>
    <t>Gross cash flows from operating activities</t>
  </si>
  <si>
    <t>Środki pieniężne brutto z działalności operacyjnej</t>
  </si>
  <si>
    <t>Income tax paid</t>
  </si>
  <si>
    <t xml:space="preserve">Podatek dochodowy zapłacony </t>
  </si>
  <si>
    <t>Net cash flows from operating activities</t>
  </si>
  <si>
    <t>Przepływy pieniężne netto z działalności operacyjnej</t>
  </si>
  <si>
    <t xml:space="preserve">CASH FLOWS FROM INVESTING ACTIVITIES </t>
  </si>
  <si>
    <t>PRZEPŁYWY ŚRODKÓW PIENIĘŻNYCH Z DZIAŁALNOŚCI INWESTYCYJNEJ</t>
  </si>
  <si>
    <t>Purchase of property, plant and equipment and intangible assets</t>
  </si>
  <si>
    <t>Nabycie rzeczowych aktywów trwałych i wartości niematerialnych</t>
  </si>
  <si>
    <t>Proceeds from sale of property, plant and equipment and intangible assets</t>
  </si>
  <si>
    <t>Zbycie rzeczowych aktywów trwałych i wartości niematerialnych</t>
  </si>
  <si>
    <t>Acquisition of subsidiaries and non-controlling interests, net of cash</t>
  </si>
  <si>
    <t>Nabycie jednostek zależnych, po potrąceniu środków pieniężnych</t>
  </si>
  <si>
    <t>Acquisition of shares in joint venture and non-related entities</t>
  </si>
  <si>
    <t>Nabycie inwestycji we wspólnym przedsięwzięciu oraz jednostkach niepowiązanych</t>
  </si>
  <si>
    <t>Loans granted</t>
  </si>
  <si>
    <t>Udzielenie pożyczek</t>
  </si>
  <si>
    <t>Repayments from loans granted</t>
  </si>
  <si>
    <t>Spłata udzielonych pożyczek</t>
  </si>
  <si>
    <t>Other investments (term deposits)</t>
  </si>
  <si>
    <t>Inne inwestycje (lokaty terminowe)</t>
  </si>
  <si>
    <t>Interest received</t>
  </si>
  <si>
    <t>Odsetki otrzymane</t>
  </si>
  <si>
    <t>Proceeds from non-controlling interests</t>
  </si>
  <si>
    <t>Wpływy od udziałowców niekontrolujących za udziały w jednostkach zależnych</t>
  </si>
  <si>
    <t>Net cash flows from investing activities</t>
  </si>
  <si>
    <t>Przepływy pieniężne netto z działalności inwestycyjnej</t>
  </si>
  <si>
    <t xml:space="preserve">CASH FLOWS FROM FINANCING ACTIVITIES </t>
  </si>
  <si>
    <t>Przepływy pieniężne netto z działalności finansowej</t>
  </si>
  <si>
    <t>Acquisition of non-controlling interests</t>
  </si>
  <si>
    <t>Nabycie udziałów niekontrolujących</t>
  </si>
  <si>
    <t>Repayment of lease liabilities</t>
  </si>
  <si>
    <t>Spłata zobowiązań z tytułu leasingu</t>
  </si>
  <si>
    <t>Lease interest paid</t>
  </si>
  <si>
    <t>Odsetki zapłacone z tytułu leasingu</t>
  </si>
  <si>
    <t>Proceeds from loans and borrowings</t>
  </si>
  <si>
    <t>Wpływy z kredytów, pożyczek i obligacji</t>
  </si>
  <si>
    <t>Repayment of loans and borrowings</t>
  </si>
  <si>
    <t>Spłata kredytów, pożyczek i obligacji</t>
  </si>
  <si>
    <t>Interest rate cap settlement</t>
  </si>
  <si>
    <t>Rozliczenie opcji CAP</t>
  </si>
  <si>
    <t>Other interest paid</t>
  </si>
  <si>
    <t>Inne zapłacone odsetki</t>
  </si>
  <si>
    <t>Net cash flows from financing activities</t>
  </si>
  <si>
    <t>Net change in cash and cash equivalents</t>
  </si>
  <si>
    <t>Zmiana netto środków pieniężnych i ich ekwiwalentów</t>
  </si>
  <si>
    <t>Cash and cash equivalents at the beginning of the period</t>
  </si>
  <si>
    <t>Środki pieniężne i ich ekwiwalenty na początek okresu</t>
  </si>
  <si>
    <t>Cash and cash equivalents at the end of the period</t>
  </si>
  <si>
    <t>Środki pieniężne i ich ekwiwalenty na koniec okresu</t>
  </si>
  <si>
    <t>Q4 2023</t>
  </si>
  <si>
    <t>Revenue</t>
  </si>
  <si>
    <t>Cost of sales</t>
  </si>
  <si>
    <t>Gross profit on sales</t>
  </si>
  <si>
    <t>Marketing costs</t>
  </si>
  <si>
    <t>General and administrative costs</t>
  </si>
  <si>
    <t>Costs of technology, innovation and development</t>
  </si>
  <si>
    <t>Other operating income</t>
  </si>
  <si>
    <t>Other operating costs</t>
  </si>
  <si>
    <t>Expected credit losses on trade receivables and other financial assets</t>
  </si>
  <si>
    <t>Odpis na straty kredytowe należności z tytułu dostaw i usług oraz pozostałych aktywów finansowych</t>
  </si>
  <si>
    <t>Operating profit before depreciation and amortisation (EBITDA)</t>
  </si>
  <si>
    <t>Zysk z działalności operacyjnej przed uwzględnieniem amortyzacji (EBITDA)</t>
  </si>
  <si>
    <t>Operating profit</t>
  </si>
  <si>
    <t>Zysk z działalności operacyjnej</t>
  </si>
  <si>
    <t xml:space="preserve">Financial income </t>
  </si>
  <si>
    <t xml:space="preserve">Financial costs </t>
  </si>
  <si>
    <t>Share of profit/ loss of a joint venture</t>
  </si>
  <si>
    <t>Udział w zysku/ (stracie) wspólnego przedsięwzięcia</t>
  </si>
  <si>
    <t>Zysk przed opodatkowaniem</t>
  </si>
  <si>
    <t>Income tax expense</t>
  </si>
  <si>
    <t>NET PROFIT</t>
  </si>
  <si>
    <t>ZYSK NETTO Z DZIAŁALNOŚCI KONTYNUOWANEJ</t>
  </si>
  <si>
    <t>te linie zostawiamy puste, nie pokazywaliśmy tego w podziale na poszczególne kwartały</t>
  </si>
  <si>
    <t>Attributable to equity holders of the parent</t>
  </si>
  <si>
    <t>Przypisany akcjonariuszom jednostki dominującej</t>
  </si>
  <si>
    <t>Attributable to non-controlling interests</t>
  </si>
  <si>
    <t>Przypisany udziałom niekontrolującym</t>
  </si>
  <si>
    <t>Adjusted Operating profit before depreciation and amortisation 
(Adjusted EBITDA)</t>
  </si>
  <si>
    <t>Adjusted Net profit / (net loss)</t>
  </si>
  <si>
    <t>Skorygowany zysk (strata) netto</t>
  </si>
  <si>
    <t>Zabka Group Prospectus: https://zabkagroup.azureedge.net/wp-content/uploads/2024/10/Zabka-Group-Prospectus.pdf?t=1751880407</t>
  </si>
  <si>
    <t>Goodwill</t>
  </si>
  <si>
    <t>Wartość firmy</t>
  </si>
  <si>
    <t>Other intangible assets</t>
  </si>
  <si>
    <t>Inne wartości niematerialne</t>
  </si>
  <si>
    <t>Property, plant and equipment</t>
  </si>
  <si>
    <t>Rzeczowe aktywa trwałe</t>
  </si>
  <si>
    <t>Right-of-use assets</t>
  </si>
  <si>
    <t>Aktywa z tytułu prawa do użytkowania</t>
  </si>
  <si>
    <t>Deferred tax assets</t>
  </si>
  <si>
    <t>Aktywa z tytułu odroczonego podatku dochodowego</t>
  </si>
  <si>
    <t>Udzielone pożyczki</t>
  </si>
  <si>
    <t>0 </t>
  </si>
  <si>
    <t>Shares and stocks</t>
  </si>
  <si>
    <t>Udziały i akcje</t>
  </si>
  <si>
    <t>Investment in a joint venture</t>
  </si>
  <si>
    <t>Inwestycje we wspólne przedsięwzięcie</t>
  </si>
  <si>
    <t>Other financial assets</t>
  </si>
  <si>
    <t>Pozostałe aktywa finansowe</t>
  </si>
  <si>
    <t>Other non-financial assets</t>
  </si>
  <si>
    <t>Pozostałe aktywa niefinansowe</t>
  </si>
  <si>
    <t>Non-current assets</t>
  </si>
  <si>
    <t>Aktywa trwałe</t>
  </si>
  <si>
    <t>Trade receivables</t>
  </si>
  <si>
    <t xml:space="preserve">Należności z tytułu dostaw i usług </t>
  </si>
  <si>
    <t>Income tax receivables</t>
  </si>
  <si>
    <t>Należności z tytułu podatku dochodowego</t>
  </si>
  <si>
    <t>Current assets</t>
  </si>
  <si>
    <t>Aktywa obrotowe</t>
  </si>
  <si>
    <t>Non-current assets held for sale</t>
  </si>
  <si>
    <t>Aktywa trwałe zaklasyfikowane jako przeznaczone do sprzedaży</t>
  </si>
  <si>
    <t>Total assets</t>
  </si>
  <si>
    <t>Aktywa razem</t>
  </si>
  <si>
    <t>Loans and borrowings</t>
  </si>
  <si>
    <t xml:space="preserve">Kredyty, pożyczki i obligacje </t>
  </si>
  <si>
    <t>Lease liabilities</t>
  </si>
  <si>
    <t>Liability for a written put option over non-controlling interest</t>
  </si>
  <si>
    <t>Zobowiązanie z tytułu opcji put na udziały niekontrolujące</t>
  </si>
  <si>
    <t>Employee benefits liabilities</t>
  </si>
  <si>
    <t>Zobowiązania z tytułu świadczeń pracowniczych</t>
  </si>
  <si>
    <t>Other financial liabilities</t>
  </si>
  <si>
    <t>Pozostałe zobowiązania finansowe</t>
  </si>
  <si>
    <t>Deferred tax liabilities</t>
  </si>
  <si>
    <t>Rezerwa z tytułu odroczonego podatku dochodowego</t>
  </si>
  <si>
    <t>Non-current liabilities</t>
  </si>
  <si>
    <t>Zobowiązania długoterminowe</t>
  </si>
  <si>
    <t>Trade payables and other financial liabilities</t>
  </si>
  <si>
    <t>Zobowiązania z tytułu dostaw i usług oraz pozostałe zobowiązania finansowe</t>
  </si>
  <si>
    <t>Income tax liabilities</t>
  </si>
  <si>
    <t>Zobowiązania z tytułu podatku dochodowego</t>
  </si>
  <si>
    <t>Other non-financial liabilities and deferred income</t>
  </si>
  <si>
    <t>Pozostałe zobowiązania niefinansowe i rozliczenia międzyokresowe przychodów</t>
  </si>
  <si>
    <t>Current liabilities</t>
  </si>
  <si>
    <t>Zobowiązania krótkoterminowe</t>
  </si>
  <si>
    <t>Total liabilities</t>
  </si>
  <si>
    <t>Zobowiązania razem</t>
  </si>
  <si>
    <t>NET ASSETS</t>
  </si>
  <si>
    <t>AKTYWA NETTO</t>
  </si>
  <si>
    <t>Share capital</t>
  </si>
  <si>
    <t>Kapitał podstawowy</t>
  </si>
  <si>
    <t>Share premium</t>
  </si>
  <si>
    <t>Pozostałe kapitały</t>
  </si>
  <si>
    <t>Legal reserve</t>
  </si>
  <si>
    <t>Kapitał zapasowy tworzony ustawowo</t>
  </si>
  <si>
    <t>Put option reserve</t>
  </si>
  <si>
    <t>Kapitał rezerwowy z tytułu opcji put</t>
  </si>
  <si>
    <t>Share-based payments reserve</t>
  </si>
  <si>
    <t>Kapitał rezerwowy z tytułu płatności w formie akcji</t>
  </si>
  <si>
    <t>Retained earnings</t>
  </si>
  <si>
    <t>Zyski zatrzymane</t>
  </si>
  <si>
    <t>Exchange differences on translation of foreign operations</t>
  </si>
  <si>
    <t>Różnice kursowe z przeliczenia jednostek zagranicznych</t>
  </si>
  <si>
    <t>Cash flow hedge</t>
  </si>
  <si>
    <t>Zabezpieczenia przepływów pieniężnych</t>
  </si>
  <si>
    <t>Equity attributable to owners of the parent</t>
  </si>
  <si>
    <t>Kapitał przypadający akcjonariuszom jednostki dominującej</t>
  </si>
  <si>
    <t>Total equity</t>
  </si>
  <si>
    <t>Kapitał własny razem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</si>
</sst>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0\);\-"/>
    <numFmt numFmtId="165" formatCode="[$-409]mmm\-yy;@"/>
    <numFmt numFmtId="166" formatCode="#,##0;[Red]\(#,##0\);0"/>
    <numFmt numFmtId="167" formatCode="#,##0;\(#,##0\)"/>
    <numFmt numFmtId="168" formatCode="#,##0;\(#,##0\);0"/>
    <numFmt numFmtId="169" formatCode="#,##0.0;[Red]#,##0.0"/>
    <numFmt numFmtId="170" formatCode="#,##0;[Red]#,##0"/>
    <numFmt numFmtId="171" formatCode="#,##0.0\x;[Red]\-#,##0.0\x"/>
    <numFmt numFmtId="172" formatCode="0.0%"/>
    <numFmt numFmtId="173" formatCode="#,##0.0%_);&quot;(&quot;#,##0.0%&quot;)&quot;;&quot;–&quot;_)"/>
    <numFmt numFmtId="174" formatCode="#,##0.0\x"/>
    <numFmt numFmtId="175" formatCode="#,##0.0;\(#,##0.0\);\-"/>
    <numFmt numFmtId="176" formatCode="#,##0.00;\(#,##0.00\);\-"/>
    <numFmt numFmtId="177" formatCode="#,##0.0;[Red]\(#,##0.0\);0.0"/>
  </numFmts>
  <fonts count="26">
    <font>
      <sz val="11"/>
      <color theme="1"/>
      <name val="Aptos Narrow"/>
      <family val="2"/>
      <charset val="238"/>
      <scheme val="minor"/>
    </font>
    <font>
      <sz val="11"/>
      <color theme="1"/>
      <name val="Aptos Narrow"/>
      <family val="2"/>
      <charset val="238"/>
      <scheme val="minor"/>
    </font>
    <font>
      <sz val="11"/>
      <color theme="1"/>
      <name val="Century Gothic"/>
      <family val="2"/>
      <charset val="238"/>
    </font>
    <font>
      <sz val="9"/>
      <color theme="1"/>
      <name val="Century Gothic"/>
      <family val="2"/>
      <charset val="238"/>
    </font>
    <font>
      <b/>
      <sz val="9"/>
      <color rgb="FF000000"/>
      <name val="Century Gothic"/>
      <family val="2"/>
      <charset val="238"/>
    </font>
    <font>
      <b/>
      <sz val="9"/>
      <color theme="1"/>
      <name val="Century Gothic"/>
      <family val="2"/>
      <charset val="238"/>
    </font>
    <font>
      <i/>
      <sz val="9"/>
      <color rgb="FF000000"/>
      <name val="Century Gothic"/>
      <family val="2"/>
      <charset val="238"/>
    </font>
    <font>
      <sz val="9"/>
      <color rgb="FF000000"/>
      <name val="Century Gothic"/>
      <family val="2"/>
      <charset val="238"/>
    </font>
    <font>
      <sz val="9"/>
      <color theme="0"/>
      <name val="Century Gothic"/>
      <family val="2"/>
      <charset val="238"/>
    </font>
    <font>
      <b/>
      <sz val="9"/>
      <color theme="0"/>
      <name val="Century Gothic"/>
      <family val="2"/>
      <charset val="238"/>
    </font>
    <font>
      <sz val="9"/>
      <color theme="1"/>
      <name val="Aptos Narrow"/>
      <family val="2"/>
      <charset val="238"/>
      <scheme val="minor"/>
    </font>
    <font>
      <b/>
      <sz val="9"/>
      <name val="Century Gothic"/>
      <family val="2"/>
      <charset val="238"/>
    </font>
    <font>
      <sz val="9"/>
      <name val="Century Gothic"/>
      <family val="2"/>
      <charset val="238"/>
    </font>
    <font>
      <b/>
      <sz val="11"/>
      <color rgb="FF242424"/>
      <name val="Century Gothic"/>
      <family val="2"/>
      <charset val="238"/>
    </font>
    <font>
      <b/>
      <sz val="8"/>
      <name val="Century Gothic"/>
      <family val="2"/>
    </font>
    <font>
      <b/>
      <sz val="9"/>
      <name val="Century Gothic"/>
      <family val="2"/>
    </font>
    <font>
      <sz val="11"/>
      <color theme="1"/>
      <name val="Aptos Narrow"/>
      <family val="2"/>
      <scheme val="minor"/>
    </font>
    <font>
      <u/>
      <sz val="11"/>
      <color theme="10"/>
      <name val="Aptos Narrow"/>
      <family val="2"/>
      <charset val="238"/>
      <scheme val="minor"/>
    </font>
    <font>
      <sz val="9"/>
      <color rgb="FF000000"/>
      <name val="Aptos Narrow"/>
      <family val="2"/>
      <charset val="238"/>
    </font>
    <font>
      <b/>
      <sz val="9"/>
      <color theme="1"/>
      <name val="Aptos Narrow"/>
      <family val="2"/>
      <scheme val="minor"/>
    </font>
    <font>
      <sz val="9"/>
      <color rgb="FFFF0000"/>
      <name val="Aptos Narrow"/>
      <family val="2"/>
      <charset val="238"/>
      <scheme val="minor"/>
    </font>
    <font>
      <u/>
      <sz val="9"/>
      <color theme="10"/>
      <name val="Aptos Narrow"/>
      <family val="2"/>
      <charset val="238"/>
      <scheme val="minor"/>
    </font>
    <font>
      <i/>
      <sz val="9"/>
      <color theme="1"/>
      <name val="Century Gothic"/>
      <family val="2"/>
      <charset val="238"/>
    </font>
    <font>
      <sz val="12"/>
      <color rgb="FF424242"/>
      <name val="Segoe UI"/>
      <family val="2"/>
      <charset val="238"/>
    </font>
    <font>
      <b/>
      <sz val="9"/>
      <color theme="0"/>
      <name val="Aptos Narrow"/>
      <family val="2"/>
      <charset val="238"/>
      <scheme val="minor"/>
    </font>
    <font>
      <b/>
      <sz val="36"/>
      <color theme="1"/>
      <name val="Century Gothic"/>
      <family val="2"/>
      <charset val="238"/>
    </font>
  </fonts>
  <fills count="6">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0" tint="-0.499984740745262"/>
        <bgColor indexed="64"/>
      </patternFill>
    </fill>
    <fill>
      <patternFill patternType="solid">
        <fgColor theme="2"/>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right/>
      <top/>
      <bottom style="thick">
        <color rgb="FF196B24"/>
      </bottom>
      <diagonal/>
    </border>
    <border>
      <left/>
      <right/>
      <top/>
      <bottom style="medium">
        <color rgb="FF196B24"/>
      </bottom>
      <diagonal/>
    </border>
    <border>
      <left/>
      <right style="thin">
        <color theme="0" tint="-0.249977111117893"/>
      </right>
      <top style="thick">
        <color rgb="FF196B24"/>
      </top>
      <bottom/>
      <diagonal/>
    </border>
    <border>
      <left/>
      <right style="thin">
        <color theme="0" tint="-0.249977111117893"/>
      </right>
      <top/>
      <bottom/>
      <diagonal/>
    </border>
    <border>
      <left/>
      <right/>
      <top/>
      <bottom style="thin">
        <color theme="6"/>
      </bottom>
      <diagonal/>
    </border>
    <border>
      <left/>
      <right style="thin">
        <color theme="0" tint="-0.249977111117893"/>
      </right>
      <top/>
      <bottom style="thin">
        <color theme="6"/>
      </bottom>
      <diagonal/>
    </border>
    <border>
      <left/>
      <right/>
      <top style="thin">
        <color theme="6"/>
      </top>
      <bottom style="thin">
        <color theme="6"/>
      </bottom>
      <diagonal/>
    </border>
    <border>
      <left style="thin">
        <color theme="0" tint="-0.249977111117893"/>
      </left>
      <right/>
      <top/>
      <bottom/>
      <diagonal/>
    </border>
    <border>
      <left/>
      <right/>
      <top style="thin">
        <color rgb="FF4D4D4D"/>
      </top>
      <bottom/>
      <diagonal/>
    </border>
    <border>
      <left/>
      <right style="thin">
        <color theme="0" tint="-0.249977111117893"/>
      </right>
      <top style="thin">
        <color theme="6"/>
      </top>
      <bottom style="thin">
        <color theme="6"/>
      </bottom>
      <diagonal/>
    </border>
    <border>
      <left/>
      <right style="thin">
        <color theme="0" tint="-0.249977111117893"/>
      </right>
      <top style="thin">
        <color theme="6"/>
      </top>
      <bottom/>
      <diagonal/>
    </border>
    <border>
      <left/>
      <right/>
      <top style="thin">
        <color theme="6"/>
      </top>
      <bottom style="medium">
        <color theme="6"/>
      </bottom>
      <diagonal/>
    </border>
    <border>
      <left/>
      <right style="thin">
        <color theme="0" tint="-0.249977111117893"/>
      </right>
      <top style="thin">
        <color theme="6"/>
      </top>
      <bottom style="medium">
        <color theme="6"/>
      </bottom>
      <diagonal/>
    </border>
    <border>
      <left style="thin">
        <color theme="0" tint="-0.249977111117893"/>
      </left>
      <right/>
      <top style="thin">
        <color theme="6"/>
      </top>
      <bottom style="medium">
        <color theme="6"/>
      </bottom>
      <diagonal/>
    </border>
    <border diagonalUp="1" diagonalDown="1">
      <left style="hair">
        <color theme="0" tint="-0.24994659260841701"/>
      </left>
      <right style="hair">
        <color theme="0" tint="-0.24994659260841701"/>
      </right>
      <top style="hair">
        <color theme="0" tint="-0.24994659260841701"/>
      </top>
      <bottom style="hair">
        <color theme="0" tint="-0.24994659260841701"/>
      </bottom>
      <diagonal style="hair">
        <color theme="0" tint="-0.24994659260841701"/>
      </diagonal>
    </border>
    <border>
      <left style="thin">
        <color theme="0" tint="-0.249977111117893"/>
      </left>
      <right/>
      <top style="medium">
        <color theme="6"/>
      </top>
      <bottom/>
      <diagonal/>
    </border>
    <border>
      <left style="thin">
        <color theme="0" tint="-0.249977111117893"/>
      </left>
      <right/>
      <top/>
      <bottom style="thin">
        <color theme="6"/>
      </bottom>
      <diagonal/>
    </border>
    <border>
      <left/>
      <right/>
      <top style="thin">
        <color theme="6"/>
      </top>
      <bottom/>
      <diagonal/>
    </border>
    <border>
      <left/>
      <right style="thin">
        <color theme="0" tint="-0.249977111117893"/>
      </right>
      <top style="thick">
        <color rgb="FF196B24"/>
      </top>
      <bottom style="thin">
        <color theme="6"/>
      </bottom>
      <diagonal/>
    </border>
    <border>
      <left style="thin">
        <color theme="0" tint="-0.249977111117893"/>
      </left>
      <right/>
      <top style="thick">
        <color rgb="FF196B24"/>
      </top>
      <bottom style="medium">
        <color theme="6"/>
      </bottom>
      <diagonal/>
    </border>
    <border>
      <left style="thin">
        <color theme="0" tint="-0.249977111117893"/>
      </left>
      <right/>
      <top style="thick">
        <color rgb="FF196B24"/>
      </top>
      <bottom/>
      <diagonal/>
    </border>
    <border>
      <left/>
      <right/>
      <top style="thick">
        <color rgb="FF196B24"/>
      </top>
      <bottom/>
      <diagonal/>
    </border>
    <border>
      <left/>
      <right/>
      <top/>
      <bottom style="medium">
        <color theme="6"/>
      </bottom>
      <diagonal/>
    </border>
    <border>
      <left/>
      <right style="thin">
        <color theme="0" tint="-0.249977111117893"/>
      </right>
      <top/>
      <bottom style="medium">
        <color rgb="FF196B24"/>
      </bottom>
      <diagonal/>
    </border>
    <border>
      <left/>
      <right style="thin">
        <color theme="0" tint="-0.499984740745262"/>
      </right>
      <top/>
      <bottom/>
      <diagonal/>
    </border>
    <border>
      <left/>
      <right style="thin">
        <color theme="0" tint="-0.499984740745262"/>
      </right>
      <top style="thin">
        <color theme="6"/>
      </top>
      <bottom style="medium">
        <color theme="6"/>
      </bottom>
      <diagonal/>
    </border>
    <border>
      <left/>
      <right style="thin">
        <color theme="0" tint="-0.499984740745262"/>
      </right>
      <top/>
      <bottom style="thin">
        <color theme="6"/>
      </bottom>
      <diagonal/>
    </border>
    <border>
      <left/>
      <right/>
      <top style="medium">
        <color theme="6"/>
      </top>
      <bottom/>
      <diagonal/>
    </border>
    <border>
      <left/>
      <right/>
      <top style="medium">
        <color theme="6"/>
      </top>
      <bottom style="thin">
        <color theme="6"/>
      </bottom>
      <diagonal/>
    </border>
    <border>
      <left/>
      <right style="thin">
        <color theme="0" tint="-0.499984740745262"/>
      </right>
      <top/>
      <bottom style="thick">
        <color rgb="FF196B24"/>
      </bottom>
      <diagonal/>
    </border>
    <border>
      <left style="thin">
        <color theme="0" tint="-0.14996795556505021"/>
      </left>
      <right/>
      <top/>
      <bottom/>
      <diagonal/>
    </border>
    <border>
      <left style="thin">
        <color theme="0" tint="-0.14996795556505021"/>
      </left>
      <right/>
      <top/>
      <bottom style="thick">
        <color rgb="FF196B24"/>
      </bottom>
      <diagonal/>
    </border>
    <border>
      <left style="thin">
        <color theme="0" tint="-0.14996795556505021"/>
      </left>
      <right style="thin">
        <color theme="0" tint="-0.249977111117893"/>
      </right>
      <top style="thick">
        <color rgb="FF196B24"/>
      </top>
      <bottom/>
      <diagonal/>
    </border>
    <border>
      <left style="thin">
        <color theme="0" tint="-0.14996795556505021"/>
      </left>
      <right style="thin">
        <color theme="0" tint="-0.249977111117893"/>
      </right>
      <top/>
      <bottom/>
      <diagonal/>
    </border>
    <border>
      <left style="thin">
        <color theme="0" tint="-0.14996795556505021"/>
      </left>
      <right style="thin">
        <color theme="0" tint="-0.249977111117893"/>
      </right>
      <top style="thin">
        <color theme="6"/>
      </top>
      <bottom style="medium">
        <color theme="6"/>
      </bottom>
      <diagonal/>
    </border>
  </borders>
  <cellStyleXfs count="5">
    <xf numFmtId="0" fontId="0" fillId="0" borderId="0"/>
    <xf numFmtId="9" fontId="1" fillId="0" borderId="0" applyFont="0" applyFill="0" applyBorder="0" applyAlignment="0" applyProtection="0"/>
    <xf numFmtId="0" fontId="16" fillId="0" borderId="0"/>
    <xf numFmtId="0" fontId="17" fillId="0" borderId="0" applyNumberFormat="0" applyFill="0" applyBorder="0" applyAlignment="0" applyProtection="0"/>
    <xf numFmtId="0" fontId="17" fillId="0" borderId="0" applyNumberFormat="0" applyFill="0" applyBorder="0" applyAlignment="0" applyProtection="0"/>
  </cellStyleXfs>
  <cellXfs count="195">
    <xf numFmtId="0" fontId="0" fillId="0" borderId="0" xfId="0"/>
    <xf numFmtId="0" fontId="3" fillId="0" borderId="0" xfId="0" applyFont="1" applyAlignment="1">
      <alignment horizontal="left" vertical="center"/>
    </xf>
    <xf numFmtId="164" fontId="3" fillId="0" borderId="0" xfId="0" applyNumberFormat="1" applyFont="1" applyAlignment="1">
      <alignment horizontal="right" vertical="center"/>
    </xf>
    <xf numFmtId="0" fontId="8" fillId="3" borderId="2" xfId="0" applyFont="1" applyFill="1" applyBorder="1" applyAlignment="1">
      <alignment horizontal="left" vertical="center"/>
    </xf>
    <xf numFmtId="0" fontId="2" fillId="0" borderId="0" xfId="0" applyFont="1"/>
    <xf numFmtId="0" fontId="9" fillId="3" borderId="2" xfId="0" applyFont="1" applyFill="1" applyBorder="1" applyAlignment="1">
      <alignment horizontal="left" vertical="center"/>
    </xf>
    <xf numFmtId="165" fontId="9" fillId="3" borderId="2" xfId="0" applyNumberFormat="1" applyFont="1" applyFill="1" applyBorder="1" applyAlignment="1">
      <alignment horizontal="right" vertical="center"/>
    </xf>
    <xf numFmtId="0" fontId="10" fillId="0" borderId="0" xfId="0" applyFont="1"/>
    <xf numFmtId="0" fontId="3" fillId="0" borderId="0" xfId="0" applyFont="1" applyAlignment="1">
      <alignment horizontal="justify" vertical="center"/>
    </xf>
    <xf numFmtId="0" fontId="9" fillId="3" borderId="2" xfId="0" applyFont="1" applyFill="1" applyBorder="1" applyAlignment="1">
      <alignment horizontal="right" vertical="center"/>
    </xf>
    <xf numFmtId="0" fontId="12" fillId="0" borderId="0" xfId="0" applyFont="1" applyAlignment="1">
      <alignment vertical="center"/>
    </xf>
    <xf numFmtId="166" fontId="12" fillId="0" borderId="0" xfId="0" applyNumberFormat="1" applyFont="1" applyAlignment="1">
      <alignment horizontal="right" vertical="center"/>
    </xf>
    <xf numFmtId="166" fontId="12" fillId="0" borderId="0" xfId="0" applyNumberFormat="1" applyFont="1" applyAlignment="1">
      <alignment horizontal="right" vertical="center" wrapText="1" readingOrder="1"/>
    </xf>
    <xf numFmtId="0" fontId="12" fillId="0" borderId="0" xfId="0" applyFont="1" applyAlignment="1">
      <alignment horizontal="left" vertical="center" wrapText="1" indent="1" readingOrder="1"/>
    </xf>
    <xf numFmtId="166" fontId="12" fillId="0" borderId="5" xfId="0" applyNumberFormat="1" applyFont="1" applyBorder="1" applyAlignment="1">
      <alignment horizontal="right" vertical="center" wrapText="1" readingOrder="1"/>
    </xf>
    <xf numFmtId="164" fontId="7" fillId="0" borderId="0" xfId="0" applyNumberFormat="1" applyFont="1" applyAlignment="1">
      <alignment horizontal="right" vertical="center"/>
    </xf>
    <xf numFmtId="0" fontId="11" fillId="0" borderId="0" xfId="0" applyFont="1" applyAlignment="1">
      <alignment horizontal="left" vertical="center" wrapText="1" readingOrder="1"/>
    </xf>
    <xf numFmtId="0" fontId="9" fillId="4" borderId="0" xfId="0" applyFont="1" applyFill="1" applyAlignment="1">
      <alignment horizontal="left" vertical="center" wrapText="1" readingOrder="1"/>
    </xf>
    <xf numFmtId="0" fontId="11" fillId="0" borderId="0" xfId="0" applyFont="1" applyAlignment="1">
      <alignment horizontal="left" vertical="center" wrapText="1" indent="1" readingOrder="1"/>
    </xf>
    <xf numFmtId="166" fontId="11" fillId="0" borderId="0" xfId="0" applyNumberFormat="1" applyFont="1" applyAlignment="1">
      <alignment horizontal="right" vertical="center" wrapText="1" readingOrder="1"/>
    </xf>
    <xf numFmtId="167" fontId="11" fillId="0" borderId="0" xfId="0" applyNumberFormat="1" applyFont="1" applyAlignment="1">
      <alignment horizontal="right" vertical="center" wrapText="1" readingOrder="1"/>
    </xf>
    <xf numFmtId="0" fontId="11" fillId="0" borderId="6" xfId="0" applyFont="1" applyBorder="1" applyAlignment="1">
      <alignment horizontal="left" vertical="center" wrapText="1" indent="1" readingOrder="1"/>
    </xf>
    <xf numFmtId="0" fontId="13" fillId="0" borderId="1" xfId="0" applyFont="1" applyBorder="1" applyAlignment="1">
      <alignment horizontal="left" vertical="center" wrapText="1"/>
    </xf>
    <xf numFmtId="0" fontId="3" fillId="0" borderId="0" xfId="0" applyFont="1" applyAlignment="1">
      <alignment horizontal="left" vertical="center" indent="1"/>
    </xf>
    <xf numFmtId="0" fontId="15" fillId="0" borderId="8" xfId="0" applyFont="1" applyBorder="1" applyAlignment="1">
      <alignment horizontal="left" vertical="center" wrapText="1" readingOrder="1"/>
    </xf>
    <xf numFmtId="173" fontId="14" fillId="0" borderId="0" xfId="1" applyNumberFormat="1" applyFont="1" applyFill="1" applyBorder="1" applyAlignment="1">
      <alignment horizontal="right" vertical="center" wrapText="1" readingOrder="1"/>
    </xf>
    <xf numFmtId="173" fontId="14" fillId="0" borderId="5" xfId="1" applyNumberFormat="1" applyFont="1" applyFill="1" applyBorder="1" applyAlignment="1">
      <alignment horizontal="right" vertical="center" wrapText="1" readingOrder="1"/>
    </xf>
    <xf numFmtId="0" fontId="12" fillId="0" borderId="8" xfId="0" applyFont="1" applyBorder="1" applyAlignment="1">
      <alignment horizontal="left" vertical="center" wrapText="1" readingOrder="1"/>
    </xf>
    <xf numFmtId="0" fontId="11" fillId="0" borderId="8" xfId="0" applyFont="1" applyBorder="1" applyAlignment="1">
      <alignment horizontal="left" vertical="center" wrapText="1" indent="1" readingOrder="1"/>
    </xf>
    <xf numFmtId="0" fontId="15" fillId="0" borderId="6" xfId="0" applyFont="1" applyBorder="1" applyAlignment="1">
      <alignment horizontal="left" vertical="center" wrapText="1" readingOrder="1"/>
    </xf>
    <xf numFmtId="0" fontId="15" fillId="0" borderId="0" xfId="0" applyFont="1" applyAlignment="1">
      <alignment horizontal="left" vertical="center" wrapText="1" readingOrder="1"/>
    </xf>
    <xf numFmtId="0" fontId="12" fillId="0" borderId="10" xfId="0" applyFont="1" applyBorder="1" applyAlignment="1">
      <alignment horizontal="left" vertical="center" wrapText="1" indent="2" readingOrder="1"/>
    </xf>
    <xf numFmtId="170" fontId="12" fillId="0" borderId="4" xfId="0" applyNumberFormat="1" applyFont="1" applyBorder="1" applyAlignment="1">
      <alignment horizontal="right" vertical="center" wrapText="1" readingOrder="1"/>
    </xf>
    <xf numFmtId="170" fontId="12" fillId="0" borderId="10" xfId="0" applyNumberFormat="1" applyFont="1" applyBorder="1" applyAlignment="1">
      <alignment horizontal="right" vertical="center" wrapText="1" readingOrder="1"/>
    </xf>
    <xf numFmtId="0" fontId="12" fillId="0" borderId="0" xfId="0" applyFont="1" applyAlignment="1">
      <alignment horizontal="left" vertical="center" wrapText="1" indent="2" readingOrder="1"/>
    </xf>
    <xf numFmtId="168" fontId="12" fillId="0" borderId="0" xfId="0" applyNumberFormat="1" applyFont="1" applyAlignment="1">
      <alignment horizontal="right" vertical="center" wrapText="1" readingOrder="1"/>
    </xf>
    <xf numFmtId="168" fontId="12" fillId="0" borderId="5" xfId="0" applyNumberFormat="1" applyFont="1" applyBorder="1" applyAlignment="1">
      <alignment horizontal="right" vertical="center" wrapText="1" readingOrder="1"/>
    </xf>
    <xf numFmtId="171" fontId="12" fillId="0" borderId="5" xfId="0" applyNumberFormat="1" applyFont="1" applyBorder="1" applyAlignment="1">
      <alignment horizontal="right" vertical="center" wrapText="1" readingOrder="1"/>
    </xf>
    <xf numFmtId="171" fontId="12" fillId="0" borderId="0" xfId="0" applyNumberFormat="1" applyFont="1" applyAlignment="1">
      <alignment horizontal="right" vertical="center" wrapText="1" readingOrder="1"/>
    </xf>
    <xf numFmtId="0" fontId="11" fillId="0" borderId="13" xfId="0" applyFont="1" applyBorder="1" applyAlignment="1">
      <alignment horizontal="left" vertical="center" wrapText="1" readingOrder="1"/>
    </xf>
    <xf numFmtId="166" fontId="11" fillId="0" borderId="13" xfId="0" applyNumberFormat="1" applyFont="1" applyBorder="1" applyAlignment="1">
      <alignment horizontal="right" vertical="center" wrapText="1" readingOrder="1"/>
    </xf>
    <xf numFmtId="166" fontId="11" fillId="0" borderId="14" xfId="0" applyNumberFormat="1" applyFont="1" applyBorder="1" applyAlignment="1">
      <alignment horizontal="right" vertical="center" wrapText="1" readingOrder="1"/>
    </xf>
    <xf numFmtId="0" fontId="3" fillId="0" borderId="13" xfId="0" applyFont="1" applyBorder="1" applyAlignment="1">
      <alignment horizontal="left" vertical="center" wrapText="1"/>
    </xf>
    <xf numFmtId="164" fontId="3" fillId="0" borderId="13" xfId="0" applyNumberFormat="1" applyFont="1" applyBorder="1" applyAlignment="1">
      <alignment horizontal="right" vertical="center" wrapText="1"/>
    </xf>
    <xf numFmtId="0" fontId="9" fillId="3" borderId="0" xfId="0" applyFont="1" applyFill="1" applyAlignment="1">
      <alignment horizontal="left" vertical="center"/>
    </xf>
    <xf numFmtId="0" fontId="9" fillId="3" borderId="0" xfId="0" applyFont="1" applyFill="1" applyAlignment="1">
      <alignment horizontal="right" vertical="center"/>
    </xf>
    <xf numFmtId="0" fontId="5" fillId="0" borderId="13" xfId="0" applyFont="1" applyBorder="1" applyAlignment="1">
      <alignment horizontal="left" vertical="center"/>
    </xf>
    <xf numFmtId="164" fontId="4" fillId="2" borderId="13" xfId="0" applyNumberFormat="1" applyFont="1" applyFill="1" applyBorder="1" applyAlignment="1">
      <alignment horizontal="right" vertical="center"/>
    </xf>
    <xf numFmtId="164" fontId="3" fillId="0" borderId="9" xfId="0" applyNumberFormat="1" applyFont="1" applyBorder="1" applyAlignment="1">
      <alignment horizontal="right" vertical="center"/>
    </xf>
    <xf numFmtId="14" fontId="10" fillId="0" borderId="0" xfId="0" applyNumberFormat="1" applyFont="1"/>
    <xf numFmtId="0" fontId="18" fillId="0" borderId="0" xfId="0" applyFont="1" applyAlignment="1">
      <alignment wrapText="1"/>
    </xf>
    <xf numFmtId="0" fontId="17" fillId="0" borderId="0" xfId="3" applyFill="1" applyBorder="1" applyAlignment="1">
      <alignment wrapText="1"/>
    </xf>
    <xf numFmtId="0" fontId="19" fillId="0" borderId="0" xfId="0" applyFont="1"/>
    <xf numFmtId="171" fontId="11" fillId="0" borderId="5" xfId="0" applyNumberFormat="1" applyFont="1" applyBorder="1" applyAlignment="1">
      <alignment horizontal="right" vertical="center" wrapText="1" readingOrder="1"/>
    </xf>
    <xf numFmtId="171" fontId="11" fillId="0" borderId="0" xfId="0" applyNumberFormat="1" applyFont="1" applyAlignment="1">
      <alignment horizontal="right" vertical="center" wrapText="1" readingOrder="1"/>
    </xf>
    <xf numFmtId="173" fontId="14" fillId="0" borderId="19" xfId="1" applyNumberFormat="1" applyFont="1" applyFill="1" applyBorder="1" applyAlignment="1">
      <alignment horizontal="right" vertical="center" wrapText="1" readingOrder="1"/>
    </xf>
    <xf numFmtId="166" fontId="11" fillId="5" borderId="13" xfId="0" applyNumberFormat="1" applyFont="1" applyFill="1" applyBorder="1" applyAlignment="1">
      <alignment horizontal="right" vertical="center" wrapText="1" readingOrder="1"/>
    </xf>
    <xf numFmtId="169" fontId="12" fillId="5" borderId="10" xfId="0" applyNumberFormat="1" applyFont="1" applyFill="1" applyBorder="1" applyAlignment="1">
      <alignment horizontal="right" vertical="center" wrapText="1" readingOrder="1"/>
    </xf>
    <xf numFmtId="168" fontId="12" fillId="5" borderId="0" xfId="0" applyNumberFormat="1" applyFont="1" applyFill="1" applyAlignment="1">
      <alignment horizontal="right" vertical="center" wrapText="1" readingOrder="1"/>
    </xf>
    <xf numFmtId="171" fontId="11" fillId="5" borderId="0" xfId="0" applyNumberFormat="1" applyFont="1" applyFill="1" applyAlignment="1">
      <alignment horizontal="right" vertical="center" wrapText="1" readingOrder="1"/>
    </xf>
    <xf numFmtId="171" fontId="12" fillId="5" borderId="0" xfId="0" applyNumberFormat="1" applyFont="1" applyFill="1" applyAlignment="1">
      <alignment horizontal="right" vertical="center" wrapText="1" readingOrder="1"/>
    </xf>
    <xf numFmtId="166" fontId="12" fillId="5" borderId="0" xfId="0" applyNumberFormat="1" applyFont="1" applyFill="1" applyAlignment="1">
      <alignment horizontal="right" vertical="center" wrapText="1" readingOrder="1"/>
    </xf>
    <xf numFmtId="164" fontId="4" fillId="2" borderId="21" xfId="0" applyNumberFormat="1" applyFont="1" applyFill="1" applyBorder="1" applyAlignment="1">
      <alignment horizontal="right" vertical="center"/>
    </xf>
    <xf numFmtId="164" fontId="4" fillId="2" borderId="15" xfId="0" applyNumberFormat="1" applyFont="1" applyFill="1" applyBorder="1" applyAlignment="1">
      <alignment horizontal="right" vertical="center"/>
    </xf>
    <xf numFmtId="164" fontId="4" fillId="5" borderId="13" xfId="0" applyNumberFormat="1" applyFont="1" applyFill="1" applyBorder="1" applyAlignment="1">
      <alignment horizontal="right" vertical="center"/>
    </xf>
    <xf numFmtId="164" fontId="3" fillId="5" borderId="0" xfId="0" applyNumberFormat="1" applyFont="1" applyFill="1" applyAlignment="1">
      <alignment horizontal="right" vertical="center"/>
    </xf>
    <xf numFmtId="0" fontId="9" fillId="0" borderId="0" xfId="0" applyFont="1" applyAlignment="1">
      <alignment horizontal="right" vertical="center"/>
    </xf>
    <xf numFmtId="0" fontId="21" fillId="0" borderId="0" xfId="4" applyFont="1" applyAlignment="1">
      <alignment wrapText="1"/>
    </xf>
    <xf numFmtId="0" fontId="21" fillId="0" borderId="0" xfId="4" applyFont="1" applyFill="1" applyAlignment="1">
      <alignment wrapText="1"/>
    </xf>
    <xf numFmtId="165" fontId="9" fillId="3" borderId="2" xfId="0" applyNumberFormat="1" applyFont="1" applyFill="1" applyBorder="1" applyAlignment="1">
      <alignment horizontal="left" vertical="center"/>
    </xf>
    <xf numFmtId="0" fontId="5" fillId="0" borderId="0" xfId="0" applyFont="1" applyAlignment="1">
      <alignment horizontal="left" vertical="center" wrapText="1"/>
    </xf>
    <xf numFmtId="0" fontId="7" fillId="0" borderId="0" xfId="0" applyFont="1" applyAlignment="1">
      <alignment horizontal="right" vertical="center"/>
    </xf>
    <xf numFmtId="0" fontId="3" fillId="0" borderId="0" xfId="0" applyFont="1"/>
    <xf numFmtId="0" fontId="5" fillId="0" borderId="13" xfId="0" applyFont="1" applyBorder="1" applyAlignment="1">
      <alignment horizontal="left" vertical="center" wrapText="1"/>
    </xf>
    <xf numFmtId="164" fontId="4" fillId="0" borderId="13" xfId="0" applyNumberFormat="1" applyFont="1" applyBorder="1" applyAlignment="1">
      <alignment horizontal="right" vertical="center" wrapText="1"/>
    </xf>
    <xf numFmtId="164" fontId="5" fillId="0" borderId="13" xfId="0" applyNumberFormat="1" applyFont="1" applyBorder="1" applyAlignment="1">
      <alignment horizontal="right" vertical="center" wrapText="1"/>
    </xf>
    <xf numFmtId="0" fontId="3" fillId="0" borderId="0" xfId="0" applyFont="1" applyAlignment="1">
      <alignment horizontal="left" vertical="center" wrapText="1"/>
    </xf>
    <xf numFmtId="164" fontId="7" fillId="0" borderId="0" xfId="0" applyNumberFormat="1" applyFont="1" applyAlignment="1">
      <alignment horizontal="right" vertical="center" wrapText="1"/>
    </xf>
    <xf numFmtId="164" fontId="3" fillId="0" borderId="0" xfId="0" applyNumberFormat="1" applyFont="1" applyAlignment="1">
      <alignment vertical="center" wrapText="1"/>
    </xf>
    <xf numFmtId="0" fontId="3" fillId="0" borderId="0" xfId="0" applyFont="1" applyAlignment="1">
      <alignment horizontal="left" vertical="center" wrapText="1" indent="1"/>
    </xf>
    <xf numFmtId="164" fontId="3" fillId="0" borderId="0" xfId="0" applyNumberFormat="1" applyFont="1" applyAlignment="1">
      <alignment horizontal="right" vertical="center" wrapText="1"/>
    </xf>
    <xf numFmtId="0" fontId="22" fillId="0" borderId="0" xfId="0" applyFont="1" applyAlignment="1">
      <alignment horizontal="left" vertical="center" wrapText="1" indent="2"/>
    </xf>
    <xf numFmtId="164" fontId="6" fillId="0" borderId="0" xfId="0" applyNumberFormat="1" applyFont="1" applyAlignment="1">
      <alignment horizontal="right" vertical="center" wrapText="1"/>
    </xf>
    <xf numFmtId="164" fontId="22" fillId="0" borderId="0" xfId="0" applyNumberFormat="1" applyFont="1" applyAlignment="1">
      <alignment horizontal="right" vertical="center" wrapText="1"/>
    </xf>
    <xf numFmtId="164" fontId="4" fillId="0" borderId="13" xfId="0" applyNumberFormat="1" applyFont="1" applyBorder="1" applyAlignment="1">
      <alignment horizontal="right" vertical="center"/>
    </xf>
    <xf numFmtId="164" fontId="5" fillId="0" borderId="13" xfId="0" applyNumberFormat="1" applyFont="1" applyBorder="1" applyAlignment="1">
      <alignment horizontal="right" vertical="center"/>
    </xf>
    <xf numFmtId="0" fontId="5" fillId="0" borderId="3" xfId="0" applyFont="1" applyBorder="1" applyAlignment="1">
      <alignment horizontal="left" vertical="center" wrapText="1"/>
    </xf>
    <xf numFmtId="164" fontId="7" fillId="0" borderId="3" xfId="0" applyNumberFormat="1" applyFont="1" applyBorder="1" applyAlignment="1">
      <alignment horizontal="right" vertical="center"/>
    </xf>
    <xf numFmtId="164" fontId="3" fillId="0" borderId="3" xfId="0" applyNumberFormat="1" applyFont="1" applyBorder="1" applyAlignment="1">
      <alignment horizontal="right" vertical="center"/>
    </xf>
    <xf numFmtId="164" fontId="4" fillId="0" borderId="0" xfId="0" applyNumberFormat="1" applyFont="1" applyAlignment="1">
      <alignment horizontal="right" vertical="center" wrapText="1"/>
    </xf>
    <xf numFmtId="0" fontId="3" fillId="0" borderId="3" xfId="0" applyFont="1" applyBorder="1" applyAlignment="1">
      <alignment horizontal="left" vertical="center"/>
    </xf>
    <xf numFmtId="164" fontId="4" fillId="0" borderId="3" xfId="0" applyNumberFormat="1" applyFont="1" applyBorder="1" applyAlignment="1">
      <alignment horizontal="right" vertical="center" wrapText="1"/>
    </xf>
    <xf numFmtId="164" fontId="5" fillId="0" borderId="3" xfId="0" applyNumberFormat="1" applyFont="1" applyBorder="1" applyAlignment="1">
      <alignment horizontal="right" vertical="center" wrapText="1"/>
    </xf>
    <xf numFmtId="0" fontId="3" fillId="0" borderId="3" xfId="0" applyFont="1" applyBorder="1" applyAlignment="1">
      <alignment horizontal="left" vertical="center" wrapText="1"/>
    </xf>
    <xf numFmtId="164" fontId="3" fillId="0" borderId="3" xfId="0" applyNumberFormat="1" applyFont="1" applyBorder="1" applyAlignment="1">
      <alignment horizontal="right" vertical="center" wrapText="1"/>
    </xf>
    <xf numFmtId="164" fontId="10" fillId="0" borderId="0" xfId="0" applyNumberFormat="1" applyFont="1"/>
    <xf numFmtId="0" fontId="10" fillId="0" borderId="0" xfId="0" applyFont="1" applyAlignment="1">
      <alignment wrapText="1"/>
    </xf>
    <xf numFmtId="0" fontId="5" fillId="0" borderId="0" xfId="0" applyFont="1" applyAlignment="1">
      <alignment horizontal="left" vertical="center"/>
    </xf>
    <xf numFmtId="164" fontId="4" fillId="0" borderId="22" xfId="0" applyNumberFormat="1" applyFont="1" applyBorder="1" applyAlignment="1">
      <alignment horizontal="right" vertical="center"/>
    </xf>
    <xf numFmtId="164" fontId="4" fillId="0" borderId="23" xfId="0" applyNumberFormat="1" applyFont="1" applyBorder="1" applyAlignment="1">
      <alignment horizontal="right" vertical="center"/>
    </xf>
    <xf numFmtId="164" fontId="4" fillId="0" borderId="0" xfId="0" applyNumberFormat="1" applyFont="1" applyAlignment="1">
      <alignment horizontal="right" vertical="center"/>
    </xf>
    <xf numFmtId="164" fontId="7" fillId="0" borderId="19" xfId="0" applyNumberFormat="1" applyFont="1" applyBorder="1" applyAlignment="1">
      <alignment horizontal="right" vertical="center"/>
    </xf>
    <xf numFmtId="164" fontId="7" fillId="0" borderId="24" xfId="0" applyNumberFormat="1" applyFont="1" applyBorder="1" applyAlignment="1">
      <alignment horizontal="right" vertical="center"/>
    </xf>
    <xf numFmtId="0" fontId="3" fillId="0" borderId="13" xfId="0" applyFont="1" applyBorder="1" applyAlignment="1">
      <alignment horizontal="left" vertical="center"/>
    </xf>
    <xf numFmtId="164" fontId="7" fillId="0" borderId="13" xfId="0" applyNumberFormat="1" applyFont="1" applyBorder="1" applyAlignment="1">
      <alignment horizontal="right" vertical="center"/>
    </xf>
    <xf numFmtId="164" fontId="10" fillId="0" borderId="5" xfId="0" applyNumberFormat="1" applyFont="1" applyBorder="1"/>
    <xf numFmtId="0" fontId="5" fillId="0" borderId="19" xfId="0" applyFont="1" applyBorder="1" applyAlignment="1">
      <alignment horizontal="left" vertical="center" wrapText="1"/>
    </xf>
    <xf numFmtId="164" fontId="4" fillId="0" borderId="19" xfId="0" applyNumberFormat="1" applyFont="1" applyBorder="1" applyAlignment="1">
      <alignment horizontal="right" vertical="center"/>
    </xf>
    <xf numFmtId="164" fontId="4" fillId="0" borderId="12" xfId="0" applyNumberFormat="1" applyFont="1" applyBorder="1" applyAlignment="1">
      <alignment horizontal="right" vertical="center"/>
    </xf>
    <xf numFmtId="164" fontId="4" fillId="0" borderId="14" xfId="0" applyNumberFormat="1" applyFont="1" applyBorder="1" applyAlignment="1">
      <alignment horizontal="right" vertical="center"/>
    </xf>
    <xf numFmtId="0" fontId="10" fillId="0" borderId="0" xfId="0" applyFont="1" applyAlignment="1">
      <alignment horizontal="left" wrapText="1"/>
    </xf>
    <xf numFmtId="3" fontId="3" fillId="0" borderId="0" xfId="0" applyNumberFormat="1" applyFont="1" applyAlignment="1">
      <alignment horizontal="right" vertical="center" wrapText="1"/>
    </xf>
    <xf numFmtId="3" fontId="3" fillId="0" borderId="4" xfId="0" applyNumberFormat="1" applyFont="1" applyBorder="1" applyAlignment="1">
      <alignment horizontal="right" vertical="center" wrapText="1"/>
    </xf>
    <xf numFmtId="3" fontId="3" fillId="0" borderId="5" xfId="0" applyNumberFormat="1" applyFont="1" applyBorder="1" applyAlignment="1">
      <alignment horizontal="right" vertical="center" wrapText="1"/>
    </xf>
    <xf numFmtId="0" fontId="3" fillId="0" borderId="0" xfId="0" applyFont="1" applyAlignment="1">
      <alignment horizontal="right" vertical="center" wrapText="1"/>
    </xf>
    <xf numFmtId="0" fontId="3" fillId="0" borderId="5" xfId="0" applyFont="1" applyBorder="1" applyAlignment="1">
      <alignment horizontal="right" vertical="center" wrapText="1"/>
    </xf>
    <xf numFmtId="1" fontId="3" fillId="0" borderId="0" xfId="0" applyNumberFormat="1" applyFont="1" applyAlignment="1">
      <alignment horizontal="right" vertical="center" wrapText="1"/>
    </xf>
    <xf numFmtId="0" fontId="5" fillId="0" borderId="0" xfId="0" applyFont="1"/>
    <xf numFmtId="0" fontId="7" fillId="0" borderId="0" xfId="0" applyFont="1" applyAlignment="1">
      <alignment horizontal="right" vertical="center" wrapText="1"/>
    </xf>
    <xf numFmtId="0" fontId="7" fillId="0" borderId="5" xfId="0" applyFont="1" applyBorder="1" applyAlignment="1">
      <alignment horizontal="right" vertical="center" wrapText="1"/>
    </xf>
    <xf numFmtId="1" fontId="7" fillId="0" borderId="0" xfId="0" applyNumberFormat="1" applyFont="1" applyAlignment="1">
      <alignment horizontal="right" vertical="center" wrapText="1"/>
    </xf>
    <xf numFmtId="3" fontId="5" fillId="0" borderId="13" xfId="0" applyNumberFormat="1" applyFont="1" applyBorder="1" applyAlignment="1">
      <alignment horizontal="right" vertical="center" wrapText="1"/>
    </xf>
    <xf numFmtId="0" fontId="5" fillId="0" borderId="19" xfId="0" applyFont="1" applyBorder="1" applyAlignment="1">
      <alignment horizontal="right" vertical="center" wrapText="1"/>
    </xf>
    <xf numFmtId="3" fontId="5" fillId="0" borderId="19" xfId="0" applyNumberFormat="1" applyFont="1" applyBorder="1" applyAlignment="1">
      <alignment horizontal="right" vertical="center" wrapText="1"/>
    </xf>
    <xf numFmtId="0" fontId="5" fillId="0" borderId="12" xfId="0" applyFont="1" applyBorder="1" applyAlignment="1">
      <alignment horizontal="right" vertical="center" wrapText="1"/>
    </xf>
    <xf numFmtId="0" fontId="3" fillId="0" borderId="3" xfId="0" applyFont="1" applyBorder="1" applyAlignment="1">
      <alignment horizontal="right" vertical="center" wrapText="1"/>
    </xf>
    <xf numFmtId="3" fontId="3" fillId="0" borderId="3" xfId="0" applyNumberFormat="1" applyFont="1" applyBorder="1" applyAlignment="1">
      <alignment horizontal="right" vertical="center" wrapText="1"/>
    </xf>
    <xf numFmtId="0" fontId="3" fillId="0" borderId="25" xfId="0" applyFont="1" applyBorder="1" applyAlignment="1">
      <alignment horizontal="right" vertical="center" wrapText="1"/>
    </xf>
    <xf numFmtId="0" fontId="5" fillId="0" borderId="24" xfId="0" applyFont="1" applyBorder="1" applyAlignment="1">
      <alignment horizontal="left" vertical="center" wrapText="1"/>
    </xf>
    <xf numFmtId="3" fontId="5" fillId="0" borderId="24" xfId="0" applyNumberFormat="1" applyFont="1" applyBorder="1" applyAlignment="1">
      <alignment horizontal="right" vertical="center" wrapText="1"/>
    </xf>
    <xf numFmtId="0" fontId="3" fillId="0" borderId="0" xfId="0" applyFont="1" applyAlignment="1">
      <alignment vertical="center" wrapText="1"/>
    </xf>
    <xf numFmtId="175" fontId="10" fillId="0" borderId="0" xfId="0" applyNumberFormat="1" applyFont="1"/>
    <xf numFmtId="0" fontId="23" fillId="0" borderId="0" xfId="0" applyFont="1" applyAlignment="1">
      <alignment vertical="center" wrapText="1"/>
    </xf>
    <xf numFmtId="176" fontId="10" fillId="0" borderId="0" xfId="0" applyNumberFormat="1" applyFont="1"/>
    <xf numFmtId="175" fontId="4" fillId="0" borderId="13" xfId="0" applyNumberFormat="1" applyFont="1" applyBorder="1" applyAlignment="1">
      <alignment horizontal="right" vertical="center"/>
    </xf>
    <xf numFmtId="175" fontId="3" fillId="0" borderId="17" xfId="0" applyNumberFormat="1" applyFont="1" applyBorder="1" applyAlignment="1">
      <alignment horizontal="right" vertical="center"/>
    </xf>
    <xf numFmtId="175" fontId="3" fillId="0" borderId="0" xfId="0" applyNumberFormat="1" applyFont="1" applyAlignment="1">
      <alignment horizontal="right" vertical="center"/>
    </xf>
    <xf numFmtId="175" fontId="3" fillId="0" borderId="9" xfId="0" applyNumberFormat="1" applyFont="1" applyBorder="1" applyAlignment="1">
      <alignment horizontal="right" vertical="center"/>
    </xf>
    <xf numFmtId="175" fontId="3" fillId="0" borderId="18" xfId="0" applyNumberFormat="1" applyFont="1" applyBorder="1" applyAlignment="1">
      <alignment horizontal="right" vertical="center"/>
    </xf>
    <xf numFmtId="175" fontId="10" fillId="0" borderId="9" xfId="0" applyNumberFormat="1" applyFont="1" applyBorder="1"/>
    <xf numFmtId="175" fontId="4" fillId="0" borderId="15" xfId="0" applyNumberFormat="1" applyFont="1" applyBorder="1" applyAlignment="1">
      <alignment horizontal="right" vertical="center"/>
    </xf>
    <xf numFmtId="164" fontId="3" fillId="0" borderId="17" xfId="0" applyNumberFormat="1" applyFont="1" applyBorder="1" applyAlignment="1">
      <alignment horizontal="right" vertical="center"/>
    </xf>
    <xf numFmtId="175" fontId="3" fillId="0" borderId="13" xfId="0" applyNumberFormat="1" applyFont="1" applyBorder="1" applyAlignment="1">
      <alignment horizontal="right" vertical="center" wrapText="1"/>
    </xf>
    <xf numFmtId="175" fontId="3" fillId="0" borderId="15" xfId="0" applyNumberFormat="1" applyFont="1" applyBorder="1" applyAlignment="1">
      <alignment horizontal="right" vertical="center" wrapText="1"/>
    </xf>
    <xf numFmtId="177" fontId="3" fillId="0" borderId="0" xfId="0" applyNumberFormat="1" applyFont="1" applyAlignment="1">
      <alignment horizontal="right" vertical="center"/>
    </xf>
    <xf numFmtId="177" fontId="7" fillId="0" borderId="0" xfId="0" applyNumberFormat="1" applyFont="1" applyAlignment="1">
      <alignment horizontal="right" vertical="center"/>
    </xf>
    <xf numFmtId="0" fontId="9" fillId="3" borderId="26" xfId="0" applyFont="1" applyFill="1" applyBorder="1" applyAlignment="1">
      <alignment horizontal="left" vertical="center"/>
    </xf>
    <xf numFmtId="0" fontId="11" fillId="0" borderId="27" xfId="0" applyFont="1" applyBorder="1" applyAlignment="1">
      <alignment horizontal="left" vertical="center" wrapText="1" readingOrder="1"/>
    </xf>
    <xf numFmtId="0" fontId="12" fillId="0" borderId="26" xfId="0" applyFont="1" applyBorder="1" applyAlignment="1">
      <alignment vertical="center"/>
    </xf>
    <xf numFmtId="0" fontId="11" fillId="0" borderId="26" xfId="0" applyFont="1" applyBorder="1" applyAlignment="1">
      <alignment horizontal="left" vertical="center" wrapText="1" indent="1" readingOrder="1"/>
    </xf>
    <xf numFmtId="0" fontId="11" fillId="0" borderId="28" xfId="0" applyFont="1" applyBorder="1" applyAlignment="1">
      <alignment horizontal="left" vertical="center" wrapText="1" indent="1" readingOrder="1"/>
    </xf>
    <xf numFmtId="0" fontId="12" fillId="0" borderId="26" xfId="0" applyFont="1" applyBorder="1" applyAlignment="1">
      <alignment horizontal="left" vertical="center" wrapText="1" indent="1" readingOrder="1"/>
    </xf>
    <xf numFmtId="0" fontId="9" fillId="4" borderId="26" xfId="0" applyFont="1" applyFill="1" applyBorder="1" applyAlignment="1">
      <alignment horizontal="left" vertical="center" wrapText="1" readingOrder="1"/>
    </xf>
    <xf numFmtId="0" fontId="11" fillId="0" borderId="26" xfId="0" applyFont="1" applyBorder="1" applyAlignment="1">
      <alignment horizontal="left" vertical="center" wrapText="1" readingOrder="1"/>
    </xf>
    <xf numFmtId="0" fontId="15" fillId="0" borderId="29" xfId="0" applyFont="1" applyBorder="1" applyAlignment="1">
      <alignment horizontal="left" vertical="center" wrapText="1" readingOrder="1"/>
    </xf>
    <xf numFmtId="164" fontId="3" fillId="0" borderId="30" xfId="0" applyNumberFormat="1" applyFont="1" applyBorder="1" applyAlignment="1">
      <alignment horizontal="right" vertical="center"/>
    </xf>
    <xf numFmtId="0" fontId="9" fillId="3" borderId="31" xfId="0" applyFont="1" applyFill="1" applyBorder="1" applyAlignment="1">
      <alignment horizontal="left" vertical="center"/>
    </xf>
    <xf numFmtId="0" fontId="5" fillId="0" borderId="27" xfId="0" applyFont="1" applyBorder="1" applyAlignment="1">
      <alignment horizontal="left" vertical="center"/>
    </xf>
    <xf numFmtId="0" fontId="3" fillId="0" borderId="26" xfId="0" applyFont="1" applyBorder="1" applyAlignment="1">
      <alignment horizontal="left" vertical="center" indent="1"/>
    </xf>
    <xf numFmtId="165" fontId="9" fillId="3" borderId="33" xfId="0" applyNumberFormat="1" applyFont="1" applyFill="1" applyBorder="1" applyAlignment="1">
      <alignment horizontal="right" vertical="center"/>
    </xf>
    <xf numFmtId="170" fontId="12" fillId="0" borderId="34" xfId="0" applyNumberFormat="1" applyFont="1" applyBorder="1" applyAlignment="1">
      <alignment horizontal="right" vertical="center" wrapText="1" readingOrder="1"/>
    </xf>
    <xf numFmtId="168" fontId="12" fillId="0" borderId="35" xfId="0" applyNumberFormat="1" applyFont="1" applyBorder="1" applyAlignment="1">
      <alignment horizontal="right" vertical="center" wrapText="1" readingOrder="1"/>
    </xf>
    <xf numFmtId="166" fontId="11" fillId="0" borderId="36" xfId="0" applyNumberFormat="1" applyFont="1" applyBorder="1" applyAlignment="1">
      <alignment horizontal="right" vertical="center" wrapText="1" readingOrder="1"/>
    </xf>
    <xf numFmtId="171" fontId="11" fillId="0" borderId="35" xfId="0" applyNumberFormat="1" applyFont="1" applyBorder="1" applyAlignment="1">
      <alignment horizontal="right" vertical="center" wrapText="1" readingOrder="1"/>
    </xf>
    <xf numFmtId="171" fontId="12" fillId="0" borderId="35" xfId="0" applyNumberFormat="1" applyFont="1" applyBorder="1" applyAlignment="1">
      <alignment horizontal="right" vertical="center" wrapText="1" readingOrder="1"/>
    </xf>
    <xf numFmtId="166" fontId="12" fillId="0" borderId="35" xfId="0" applyNumberFormat="1" applyFont="1" applyBorder="1" applyAlignment="1">
      <alignment horizontal="right" vertical="center" wrapText="1" readingOrder="1"/>
    </xf>
    <xf numFmtId="171" fontId="11" fillId="0" borderId="32" xfId="0" applyNumberFormat="1" applyFont="1" applyBorder="1" applyAlignment="1">
      <alignment horizontal="right" vertical="center" wrapText="1" readingOrder="1"/>
    </xf>
    <xf numFmtId="166" fontId="11" fillId="0" borderId="6" xfId="0" applyNumberFormat="1" applyFont="1" applyBorder="1" applyAlignment="1">
      <alignment horizontal="right" vertical="center" wrapText="1" readingOrder="1"/>
    </xf>
    <xf numFmtId="168" fontId="14" fillId="0" borderId="8" xfId="0" applyNumberFormat="1" applyFont="1" applyBorder="1" applyAlignment="1">
      <alignment horizontal="right" vertical="center" wrapText="1" readingOrder="1"/>
    </xf>
    <xf numFmtId="168" fontId="14" fillId="0" borderId="20" xfId="0" applyNumberFormat="1" applyFont="1" applyBorder="1" applyAlignment="1">
      <alignment horizontal="right" vertical="center" wrapText="1" readingOrder="1"/>
    </xf>
    <xf numFmtId="168" fontId="14" fillId="0" borderId="16" xfId="0" applyNumberFormat="1" applyFont="1" applyBorder="1" applyAlignment="1">
      <alignment horizontal="right" vertical="center" wrapText="1" readingOrder="1"/>
    </xf>
    <xf numFmtId="172" fontId="14" fillId="0" borderId="8" xfId="0" applyNumberFormat="1" applyFont="1" applyBorder="1" applyAlignment="1">
      <alignment horizontal="right" vertical="center" wrapText="1" readingOrder="1"/>
    </xf>
    <xf numFmtId="172" fontId="14" fillId="0" borderId="11" xfId="0" applyNumberFormat="1" applyFont="1" applyBorder="1" applyAlignment="1">
      <alignment horizontal="right" vertical="center" wrapText="1" readingOrder="1"/>
    </xf>
    <xf numFmtId="172" fontId="14" fillId="0" borderId="0" xfId="0" applyNumberFormat="1" applyFont="1" applyAlignment="1">
      <alignment horizontal="right" vertical="center" wrapText="1" readingOrder="1"/>
    </xf>
    <xf numFmtId="168" fontId="14" fillId="0" borderId="11" xfId="0" applyNumberFormat="1" applyFont="1" applyBorder="1" applyAlignment="1">
      <alignment horizontal="right" vertical="center" wrapText="1" readingOrder="1"/>
    </xf>
    <xf numFmtId="172" fontId="14" fillId="0" borderId="5" xfId="0" applyNumberFormat="1" applyFont="1" applyBorder="1" applyAlignment="1">
      <alignment horizontal="right" vertical="center" wrapText="1" readingOrder="1"/>
    </xf>
    <xf numFmtId="172" fontId="14" fillId="0" borderId="6" xfId="0" applyNumberFormat="1" applyFont="1" applyBorder="1" applyAlignment="1">
      <alignment horizontal="right" vertical="center" wrapText="1" readingOrder="1"/>
    </xf>
    <xf numFmtId="172" fontId="14" fillId="0" borderId="7" xfId="0" applyNumberFormat="1" applyFont="1" applyBorder="1" applyAlignment="1">
      <alignment horizontal="right" vertical="center" wrapText="1" readingOrder="1"/>
    </xf>
    <xf numFmtId="168" fontId="14" fillId="0" borderId="6" xfId="0" applyNumberFormat="1" applyFont="1" applyBorder="1" applyAlignment="1">
      <alignment horizontal="right" vertical="center" wrapText="1" readingOrder="1"/>
    </xf>
    <xf numFmtId="168" fontId="14" fillId="0" borderId="7" xfId="0" applyNumberFormat="1" applyFont="1" applyBorder="1" applyAlignment="1">
      <alignment horizontal="right" vertical="center" wrapText="1" readingOrder="1"/>
    </xf>
    <xf numFmtId="173" fontId="14" fillId="0" borderId="8" xfId="0" applyNumberFormat="1" applyFont="1" applyBorder="1" applyAlignment="1">
      <alignment horizontal="right" vertical="center" wrapText="1" readingOrder="1"/>
    </xf>
    <xf numFmtId="173" fontId="14" fillId="0" borderId="6" xfId="0" applyNumberFormat="1" applyFont="1" applyBorder="1" applyAlignment="1">
      <alignment horizontal="right" vertical="center" wrapText="1" readingOrder="1"/>
    </xf>
    <xf numFmtId="173" fontId="14" fillId="0" borderId="7" xfId="0" applyNumberFormat="1" applyFont="1" applyBorder="1" applyAlignment="1">
      <alignment horizontal="right" vertical="center" wrapText="1" readingOrder="1"/>
    </xf>
    <xf numFmtId="172" fontId="14" fillId="0" borderId="0" xfId="1" applyNumberFormat="1" applyFont="1" applyFill="1" applyBorder="1" applyAlignment="1">
      <alignment horizontal="right" vertical="center" wrapText="1" readingOrder="1"/>
    </xf>
    <xf numFmtId="172" fontId="14" fillId="0" borderId="5" xfId="1" applyNumberFormat="1" applyFont="1" applyFill="1" applyBorder="1" applyAlignment="1">
      <alignment horizontal="right" vertical="center" wrapText="1" readingOrder="1"/>
    </xf>
    <xf numFmtId="173" fontId="14" fillId="0" borderId="11" xfId="0" applyNumberFormat="1" applyFont="1" applyBorder="1" applyAlignment="1">
      <alignment horizontal="right" vertical="center" wrapText="1" readingOrder="1"/>
    </xf>
    <xf numFmtId="174" fontId="14" fillId="0" borderId="8" xfId="0" applyNumberFormat="1" applyFont="1" applyBorder="1" applyAlignment="1">
      <alignment horizontal="right" vertical="center" wrapText="1" readingOrder="1"/>
    </xf>
    <xf numFmtId="174" fontId="14" fillId="0" borderId="11" xfId="0" applyNumberFormat="1" applyFont="1" applyBorder="1" applyAlignment="1">
      <alignment horizontal="right" vertical="center" wrapText="1" readingOrder="1"/>
    </xf>
    <xf numFmtId="166" fontId="11" fillId="0" borderId="0" xfId="0" applyNumberFormat="1" applyFont="1" applyAlignment="1">
      <alignment horizontal="right" vertical="center"/>
    </xf>
    <xf numFmtId="177" fontId="9" fillId="4" borderId="0" xfId="0" applyNumberFormat="1" applyFont="1" applyFill="1" applyAlignment="1">
      <alignment horizontal="right" vertical="center"/>
    </xf>
    <xf numFmtId="164" fontId="9" fillId="4" borderId="0" xfId="0" applyNumberFormat="1" applyFont="1" applyFill="1" applyAlignment="1">
      <alignment horizontal="right" vertical="center"/>
    </xf>
    <xf numFmtId="0" fontId="24" fillId="0" borderId="0" xfId="0" applyFont="1"/>
    <xf numFmtId="164" fontId="9" fillId="0" borderId="0" xfId="0" applyNumberFormat="1" applyFont="1" applyAlignment="1">
      <alignment horizontal="right" vertical="center"/>
    </xf>
    <xf numFmtId="0" fontId="25" fillId="0" borderId="0" xfId="0" applyFont="1" applyAlignment="1">
      <alignment horizontal="center" vertical="center"/>
    </xf>
    <xf numFmtId="0" fontId="20" fillId="0" borderId="0" xfId="0" applyFont="1" applyAlignment="1">
      <alignment horizontal="center" vertical="center" wrapText="1"/>
    </xf>
  </cellXfs>
  <cellStyles count="5">
    <cellStyle name="Hiperłącze" xfId="4" builtinId="8"/>
    <cellStyle name="Hyperlink" xfId="3" xr:uid="{00000000-000B-0000-0000-000008000000}"/>
    <cellStyle name="Normal 2" xfId="2" xr:uid="{1E5268AA-9831-4B62-B97C-BC726540D794}"/>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2069847</xdr:colOff>
      <xdr:row>1</xdr:row>
      <xdr:rowOff>1106341</xdr:rowOff>
    </xdr:to>
    <xdr:pic>
      <xdr:nvPicPr>
        <xdr:cNvPr id="2" name="Picture 1" descr="Grupa Żabka po 2024 r.: wstępne wyniki sprzedażowe i operacyjne zgodne z  założeniami">
          <a:extLst>
            <a:ext uri="{FF2B5EF4-FFF2-40B4-BE49-F238E27FC236}">
              <a16:creationId xmlns:a16="http://schemas.microsoft.com/office/drawing/2014/main" id="{8912F35C-E99B-4AEC-91A0-328E9B3F2A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215900"/>
          <a:ext cx="2073022" cy="1106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3175</xdr:colOff>
      <xdr:row>1</xdr:row>
      <xdr:rowOff>0</xdr:rowOff>
    </xdr:from>
    <xdr:to>
      <xdr:col>3</xdr:col>
      <xdr:colOff>2076197</xdr:colOff>
      <xdr:row>8</xdr:row>
      <xdr:rowOff>19249</xdr:rowOff>
    </xdr:to>
    <xdr:pic>
      <xdr:nvPicPr>
        <xdr:cNvPr id="2" name="Picture 1" descr="Grupa Żabka po 2024 r.: wstępne wyniki sprzedażowe i operacyjne zgodne z  założeniami">
          <a:extLst>
            <a:ext uri="{FF2B5EF4-FFF2-40B4-BE49-F238E27FC236}">
              <a16:creationId xmlns:a16="http://schemas.microsoft.com/office/drawing/2014/main" id="{FD48FE65-0F85-444C-A54D-558119F5EA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6475" y="152400"/>
          <a:ext cx="2059687" cy="10790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2083182</xdr:colOff>
      <xdr:row>8</xdr:row>
      <xdr:rowOff>11039</xdr:rowOff>
    </xdr:to>
    <xdr:pic>
      <xdr:nvPicPr>
        <xdr:cNvPr id="6" name="Picture 5" descr="Grupa Żabka po 2024 r.: wstępne wyniki sprzedażowe i operacyjne zgodne z  założeniami">
          <a:extLst>
            <a:ext uri="{FF2B5EF4-FFF2-40B4-BE49-F238E27FC236}">
              <a16:creationId xmlns:a16="http://schemas.microsoft.com/office/drawing/2014/main" id="{0941382A-5681-42CF-B194-E837CFC70B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6619" y="151534"/>
          <a:ext cx="2072387" cy="1080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2076197</xdr:colOff>
      <xdr:row>8</xdr:row>
      <xdr:rowOff>31190</xdr:rowOff>
    </xdr:to>
    <xdr:pic>
      <xdr:nvPicPr>
        <xdr:cNvPr id="2" name="Picture 1" descr="Grupa Żabka po 2024 r.: wstępne wyniki sprzedażowe i operacyjne zgodne z  założeniami">
          <a:extLst>
            <a:ext uri="{FF2B5EF4-FFF2-40B4-BE49-F238E27FC236}">
              <a16:creationId xmlns:a16="http://schemas.microsoft.com/office/drawing/2014/main" id="{E8F92E9C-C7C2-4A89-9679-B9A3CCC400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152400"/>
          <a:ext cx="2069212" cy="1077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3175</xdr:colOff>
      <xdr:row>1</xdr:row>
      <xdr:rowOff>0</xdr:rowOff>
    </xdr:from>
    <xdr:to>
      <xdr:col>3</xdr:col>
      <xdr:colOff>2076197</xdr:colOff>
      <xdr:row>8</xdr:row>
      <xdr:rowOff>19249</xdr:rowOff>
    </xdr:to>
    <xdr:pic>
      <xdr:nvPicPr>
        <xdr:cNvPr id="2" name="Picture 1" descr="Grupa Żabka po 2024 r.: wstępne wyniki sprzedażowe i operacyjne zgodne z  założeniami">
          <a:extLst>
            <a:ext uri="{FF2B5EF4-FFF2-40B4-BE49-F238E27FC236}">
              <a16:creationId xmlns:a16="http://schemas.microsoft.com/office/drawing/2014/main" id="{9242AF3B-5113-43E4-B510-A43D6E9AB5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5675" y="152400"/>
          <a:ext cx="2069212" cy="1082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3175</xdr:colOff>
      <xdr:row>1</xdr:row>
      <xdr:rowOff>0</xdr:rowOff>
    </xdr:from>
    <xdr:to>
      <xdr:col>3</xdr:col>
      <xdr:colOff>2076197</xdr:colOff>
      <xdr:row>8</xdr:row>
      <xdr:rowOff>19249</xdr:rowOff>
    </xdr:to>
    <xdr:pic>
      <xdr:nvPicPr>
        <xdr:cNvPr id="2" name="Picture 1" descr="Grupa Żabka po 2024 r.: wstępne wyniki sprzedażowe i operacyjne zgodne z  założeniami">
          <a:extLst>
            <a:ext uri="{FF2B5EF4-FFF2-40B4-BE49-F238E27FC236}">
              <a16:creationId xmlns:a16="http://schemas.microsoft.com/office/drawing/2014/main" id="{75758074-C27C-42D9-9F63-4D47CAD62B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5675" y="152400"/>
          <a:ext cx="2069212" cy="1082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209550</xdr:colOff>
      <xdr:row>0</xdr:row>
      <xdr:rowOff>1</xdr:rowOff>
    </xdr:from>
    <xdr:ext cx="1476375" cy="768572"/>
    <xdr:pic>
      <xdr:nvPicPr>
        <xdr:cNvPr id="2" name="Picture 2" descr="Grupa Żabka po 2024 r.: wstępne wyniki sprzedażowe i operacyjne zgodne z  założeniami">
          <a:extLst>
            <a:ext uri="{FF2B5EF4-FFF2-40B4-BE49-F238E27FC236}">
              <a16:creationId xmlns:a16="http://schemas.microsoft.com/office/drawing/2014/main" id="{E597F121-F1B8-4024-A15A-66A036FAEF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
          <a:ext cx="1476375" cy="76857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3</xdr:col>
      <xdr:colOff>3175</xdr:colOff>
      <xdr:row>1</xdr:row>
      <xdr:rowOff>0</xdr:rowOff>
    </xdr:from>
    <xdr:ext cx="1501775" cy="784357"/>
    <xdr:pic>
      <xdr:nvPicPr>
        <xdr:cNvPr id="2" name="Picture 4" descr="Grupa Żabka po 2024 r.: wstępne wyniki sprzedażowe i operacyjne zgodne z  założeniami">
          <a:extLst>
            <a:ext uri="{FF2B5EF4-FFF2-40B4-BE49-F238E27FC236}">
              <a16:creationId xmlns:a16="http://schemas.microsoft.com/office/drawing/2014/main" id="{8BB4E229-CFD3-4F94-B299-793F6D7087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215" y="152400"/>
          <a:ext cx="1501775" cy="78435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zabkapolskasa-my.sharepoint.com/personal/walczak_katarzyna_zabkagroup_com/Documents/IR/Raportowanie%20kwartalne/Q1%202025/Q1%202025%20selected%20consolidated%20financial%20information_draft.xlsx" TargetMode="External"/><Relationship Id="rId1" Type="http://schemas.openxmlformats.org/officeDocument/2006/relationships/externalLinkPath" Target="https://zabkapolskasa.sharepoint.com/personal/walczak_katarzyna_zabkagroup_com/Documents/IR/Raportowanie%20kwartalne/Q1%202025/Q1%202025%20selected%20consolidated%20financial%20information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Exec summ - highlights"/>
      <sheetName val="2.Selected elements of P&amp;L"/>
      <sheetName val="3.Recon Stec and Reve"/>
      <sheetName val="4.Adj EBITDA vs EBITDA"/>
      <sheetName val="6. FCF"/>
      <sheetName val="5. Segments"/>
      <sheetName val="7. Debt"/>
      <sheetName val="ADJ PAT"/>
      <sheetName val="8. Appendix CF"/>
      <sheetName val="8. Appendix BS"/>
      <sheetName val="9. Q  data"/>
    </sheetNames>
    <sheetDataSet>
      <sheetData sheetId="0"/>
      <sheetData sheetId="1">
        <row r="2">
          <cell r="E2" t="str">
            <v xml:space="preserve">Selected Consolidated Statement of Profit or Loss Elements (unaudited) </v>
          </cell>
          <cell r="F2"/>
        </row>
        <row r="3">
          <cell r="E3" t="str">
            <v> </v>
          </cell>
          <cell r="F3"/>
        </row>
        <row r="4">
          <cell r="E4" t="str">
            <v>PLN (m)</v>
          </cell>
          <cell r="F4"/>
        </row>
        <row r="5">
          <cell r="E5" t="str">
            <v>Revenue</v>
          </cell>
          <cell r="F5" t="str">
            <v>Przychody ze sprzedaży</v>
          </cell>
        </row>
        <row r="6">
          <cell r="E6" t="str">
            <v>Cost of Sales</v>
          </cell>
          <cell r="F6" t="str">
            <v>Koszt własny sprzedaży</v>
          </cell>
        </row>
        <row r="7">
          <cell r="E7" t="str">
            <v>Gross Profit on sales</v>
          </cell>
          <cell r="F7" t="str">
            <v>Zysk brutto ze sprzedaży</v>
          </cell>
        </row>
        <row r="8">
          <cell r="E8" t="str">
            <v>Marketing Costs</v>
          </cell>
          <cell r="F8" t="str">
            <v>Koszty marketingu</v>
          </cell>
        </row>
        <row r="9">
          <cell r="E9" t="str">
            <v>General and administrative costs</v>
          </cell>
          <cell r="F9" t="str">
            <v>Koszty ogólnego zarządu</v>
          </cell>
        </row>
        <row r="10">
          <cell r="E10" t="str">
            <v>Costs of technology, innovation and development</v>
          </cell>
          <cell r="F10" t="str">
            <v>Koszty technologii, innowacji i rozwoju</v>
          </cell>
        </row>
        <row r="11">
          <cell r="E11" t="str">
            <v>Other operating income</v>
          </cell>
          <cell r="F11" t="str">
            <v>Pozostałe przychody operacyjne</v>
          </cell>
        </row>
        <row r="12">
          <cell r="E12" t="str">
            <v>Other operating costs</v>
          </cell>
          <cell r="F12" t="str">
            <v>Pozostałe koszty operacyjne</v>
          </cell>
        </row>
        <row r="13">
          <cell r="E13" t="str">
            <v>Expected credit losses on trade receivables and other financial assets</v>
          </cell>
          <cell r="F13" t="str">
            <v>Odpis na oczekiwane straty kredytowe należności z tytułu dostaw i usług</v>
          </cell>
        </row>
        <row r="14">
          <cell r="E14" t="str">
            <v>Operating profit before depreciation and amortisation (EBITDA)</v>
          </cell>
          <cell r="F14" t="str">
            <v>Zysk/ (strata) z działalności operacyjnej przed uwzględnieniem amortyzacji (EBITDA)</v>
          </cell>
        </row>
        <row r="15">
          <cell r="E15" t="str">
            <v>Depreciation and amortisation</v>
          </cell>
          <cell r="F15" t="str">
            <v>Amortyzacja</v>
          </cell>
        </row>
        <row r="16">
          <cell r="E16" t="str">
            <v>Operating profit</v>
          </cell>
          <cell r="F16" t="str">
            <v>Zysk/ (strata) z działalności operacyjnej</v>
          </cell>
        </row>
        <row r="17">
          <cell r="E17" t="str">
            <v xml:space="preserve">Financial income </v>
          </cell>
          <cell r="F17" t="str">
            <v>Przychody finansowe</v>
          </cell>
        </row>
        <row r="18">
          <cell r="E18" t="str">
            <v xml:space="preserve">Financial costs </v>
          </cell>
          <cell r="F18" t="str">
            <v>Koszty finansowe</v>
          </cell>
        </row>
        <row r="19">
          <cell r="E19" t="str">
            <v>Expected credit losses on loans</v>
          </cell>
          <cell r="F19" t="str">
            <v>Odpis na oczekiwane straty kredytowe pożyczek</v>
          </cell>
        </row>
        <row r="20">
          <cell r="E20" t="str">
            <v>Share of profit of a joint venture</v>
          </cell>
          <cell r="F20" t="str">
            <v>Udział we wspólnych przedsięwzięciach</v>
          </cell>
        </row>
        <row r="21">
          <cell r="E21" t="str">
            <v>Profit before tax</v>
          </cell>
          <cell r="F21" t="str">
            <v>Zysk/ (strata) przed opodatkowaniem</v>
          </cell>
        </row>
        <row r="22">
          <cell r="E22" t="str">
            <v>Income tax expense</v>
          </cell>
          <cell r="F22" t="str">
            <v>Podatek dochodowy</v>
          </cell>
        </row>
        <row r="23">
          <cell r="E23" t="str">
            <v xml:space="preserve">Net profit </v>
          </cell>
          <cell r="F23" t="str">
            <v>ZYSK (STRATA) NETTO</v>
          </cell>
        </row>
        <row r="24">
          <cell r="E24"/>
          <cell r="F24"/>
        </row>
        <row r="25">
          <cell r="E25"/>
          <cell r="F25"/>
        </row>
        <row r="26">
          <cell r="E26" t="str">
            <v>Net interest</v>
          </cell>
          <cell r="F26"/>
        </row>
        <row r="27">
          <cell r="E27" t="str">
            <v>ETR</v>
          </cell>
          <cell r="F27"/>
        </row>
        <row r="28">
          <cell r="E28" t="str">
            <v>Net Profit Margin</v>
          </cell>
          <cell r="F28"/>
        </row>
        <row r="29">
          <cell r="E29" t="str">
            <v>Operating profit Margin</v>
          </cell>
          <cell r="F29"/>
        </row>
        <row r="31">
          <cell r="E31" t="str">
            <v>Total Interest</v>
          </cell>
        </row>
        <row r="32">
          <cell r="E32" t="str">
            <v>Interest income</v>
          </cell>
        </row>
        <row r="33">
          <cell r="E33" t="str">
            <v>Interest costs</v>
          </cell>
        </row>
        <row r="34">
          <cell r="E34" t="str">
            <v>PTI financial costs</v>
          </cell>
        </row>
        <row r="35">
          <cell r="E35" t="str">
            <v>Interest on debt &amp; factoring</v>
          </cell>
        </row>
        <row r="36">
          <cell r="E36" t="str">
            <v>Interest on lease liabilities</v>
          </cell>
        </row>
        <row r="37">
          <cell r="E37" t="str">
            <v>FX differences</v>
          </cell>
        </row>
        <row r="38">
          <cell r="E38" t="str">
            <v>Other financial costs</v>
          </cell>
        </row>
        <row r="39">
          <cell r="E39" t="str">
            <v>Loan imp'nt loss &amp; share of assot'es</v>
          </cell>
        </row>
        <row r="40">
          <cell r="E40" t="str">
            <v>Net Interest exl FX</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zabkagroup.azureedge.net/wp-content/uploads/2025/05/Wybrane-skonsolidowane-dane-finansowe-za-okres_1-kwartalu-2025.pdf?time=1751951891" TargetMode="External"/><Relationship Id="rId2" Type="http://schemas.openxmlformats.org/officeDocument/2006/relationships/hyperlink" Target="https://zabkagroup.azureedge.net/wp-content/uploads/2024/11/Wybrane-skonsolidowane-informacje-finansowe-za-III-kwartal-i-okres-I%E2%80%93III-kwartalu-2024-r.-dane-niebadane.pdf?time=1751951891" TargetMode="External"/><Relationship Id="rId1" Type="http://schemas.openxmlformats.org/officeDocument/2006/relationships/hyperlink" Target="https://zabkagroup.azureedge.net/wp-content/uploads/2025/05/Wybrane-skonsolidowane-dane-finansowe-za-okres_1-kwartalu-2025.pdf?time=1751951891" TargetMode="External"/><Relationship Id="rId5" Type="http://schemas.openxmlformats.org/officeDocument/2006/relationships/drawing" Target="../drawings/drawing7.x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zabkagroup.azureedge.net/wp-content/uploads/2025/05/Wybrane-skonsolidowane-dane-finansowe-za-okres_1-kwartalu-2025.pdf?time=17519518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2675B-10C6-4E48-AC59-C55809B9BE18}">
  <dimension ref="B2:D7"/>
  <sheetViews>
    <sheetView showGridLines="0" zoomScale="75" zoomScaleNormal="85" workbookViewId="0">
      <selection activeCell="D19" sqref="D19"/>
    </sheetView>
  </sheetViews>
  <sheetFormatPr defaultColWidth="8.5703125" defaultRowHeight="13.9"/>
  <cols>
    <col min="1" max="1" width="8.5703125" style="4"/>
    <col min="2" max="2" width="56.5703125" style="4" customWidth="1"/>
    <col min="3" max="3" width="8.5703125" style="4" customWidth="1"/>
    <col min="4" max="4" width="54.140625" style="4" customWidth="1"/>
    <col min="5" max="16384" width="8.5703125" style="4"/>
  </cols>
  <sheetData>
    <row r="2" spans="2:4" ht="91.5" customHeight="1">
      <c r="D2" s="193" t="s">
        <v>0</v>
      </c>
    </row>
    <row r="3" spans="2:4" ht="14.45" thickBot="1"/>
    <row r="4" spans="2:4" ht="267.75" customHeight="1" thickBot="1">
      <c r="B4" s="22" t="s">
        <v>1</v>
      </c>
      <c r="D4" s="22" t="s">
        <v>2</v>
      </c>
    </row>
    <row r="5" spans="2:4" ht="19.149999999999999">
      <c r="D5" s="132"/>
    </row>
    <row r="7" spans="2:4">
      <c r="B7" s="4" t="s">
        <v>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8A4C6-7000-4CBC-8027-B283B481E436}">
  <sheetPr>
    <tabColor rgb="FF92D050"/>
  </sheetPr>
  <dimension ref="D10:DD2495"/>
  <sheetViews>
    <sheetView showGridLines="0" zoomScale="92" zoomScaleNormal="101" zoomScaleSheetLayoutView="100" workbookViewId="0">
      <pane xSplit="4" ySplit="10" topLeftCell="E11" activePane="bottomRight" state="frozen"/>
      <selection pane="bottomRight" activeCell="U23" sqref="U23"/>
      <selection pane="bottomLeft" activeCell="A10" sqref="A10"/>
      <selection pane="topRight" activeCell="D1" sqref="D1"/>
    </sheetView>
  </sheetViews>
  <sheetFormatPr defaultColWidth="8.5703125" defaultRowHeight="12"/>
  <cols>
    <col min="1" max="3" width="4.5703125" style="7" customWidth="1"/>
    <col min="4" max="4" width="58" style="7" customWidth="1"/>
    <col min="5" max="5" width="60.85546875" style="7" customWidth="1"/>
    <col min="6" max="11" width="8.5703125" style="7"/>
    <col min="12" max="12" width="4.5703125" style="7" customWidth="1"/>
    <col min="13" max="14" width="8.5703125" style="7"/>
    <col min="15" max="15" width="4.5703125" style="7" customWidth="1"/>
    <col min="16" max="23" width="8.5703125" style="7"/>
    <col min="24" max="24" width="8.5703125" style="7" customWidth="1"/>
    <col min="25" max="16384" width="8.5703125" style="7"/>
  </cols>
  <sheetData>
    <row r="10" spans="4:18" ht="13.9" thickBot="1">
      <c r="D10" s="3"/>
      <c r="E10" s="3"/>
      <c r="F10" s="9" t="s">
        <v>4</v>
      </c>
      <c r="G10" s="9" t="s">
        <v>5</v>
      </c>
      <c r="H10" s="9" t="s">
        <v>6</v>
      </c>
      <c r="I10" s="9" t="s">
        <v>7</v>
      </c>
      <c r="J10" s="9" t="s">
        <v>8</v>
      </c>
      <c r="K10" s="9" t="s">
        <v>9</v>
      </c>
      <c r="M10" s="9" t="s">
        <v>10</v>
      </c>
      <c r="N10" s="9" t="s">
        <v>11</v>
      </c>
      <c r="P10" s="45" t="s">
        <v>12</v>
      </c>
    </row>
    <row r="11" spans="4:18" ht="12.6" thickTop="1">
      <c r="D11" s="24" t="s">
        <v>13</v>
      </c>
      <c r="E11" s="24" t="s">
        <v>14</v>
      </c>
      <c r="F11" s="168">
        <v>10370</v>
      </c>
      <c r="G11" s="168">
        <v>10640</v>
      </c>
      <c r="H11" s="168">
        <v>10906</v>
      </c>
      <c r="I11" s="169">
        <v>11069</v>
      </c>
      <c r="J11" s="168">
        <v>11460</v>
      </c>
      <c r="K11" s="168">
        <v>11793</v>
      </c>
      <c r="M11" s="168">
        <f>I11</f>
        <v>11069</v>
      </c>
      <c r="N11" s="168">
        <f>K11</f>
        <v>11793</v>
      </c>
      <c r="P11" s="170"/>
    </row>
    <row r="12" spans="4:18" ht="13.15">
      <c r="D12" s="27" t="s">
        <v>15</v>
      </c>
      <c r="E12" s="27" t="s">
        <v>16</v>
      </c>
      <c r="F12" s="171"/>
      <c r="G12" s="171"/>
      <c r="H12" s="171"/>
      <c r="I12" s="172"/>
      <c r="J12" s="171"/>
      <c r="K12" s="171"/>
      <c r="M12" s="171"/>
      <c r="N12" s="171"/>
      <c r="P12" s="173"/>
    </row>
    <row r="13" spans="4:18">
      <c r="D13" s="28" t="s">
        <v>17</v>
      </c>
      <c r="E13" s="28" t="s">
        <v>18</v>
      </c>
      <c r="F13" s="168">
        <f>+F11-F14</f>
        <v>10370</v>
      </c>
      <c r="G13" s="168">
        <f>+G11-G14</f>
        <v>10635</v>
      </c>
      <c r="H13" s="168">
        <f t="shared" ref="H13:I13" si="0">+H11-H14</f>
        <v>10880</v>
      </c>
      <c r="I13" s="174">
        <f t="shared" si="0"/>
        <v>11009</v>
      </c>
      <c r="J13" s="168">
        <f>+J11-J14</f>
        <v>11373</v>
      </c>
      <c r="K13" s="168">
        <f>+K11-K14</f>
        <v>11684</v>
      </c>
      <c r="M13" s="168">
        <f>I13</f>
        <v>11009</v>
      </c>
      <c r="N13" s="168">
        <f>K13</f>
        <v>11684</v>
      </c>
      <c r="P13" s="170"/>
    </row>
    <row r="14" spans="4:18">
      <c r="D14" s="28" t="s">
        <v>19</v>
      </c>
      <c r="E14" s="28" t="s">
        <v>20</v>
      </c>
      <c r="F14" s="168">
        <v>0</v>
      </c>
      <c r="G14" s="168">
        <v>5</v>
      </c>
      <c r="H14" s="168">
        <v>26</v>
      </c>
      <c r="I14" s="174">
        <v>60</v>
      </c>
      <c r="J14" s="168">
        <v>87</v>
      </c>
      <c r="K14" s="168">
        <v>109</v>
      </c>
      <c r="M14" s="168">
        <f>I14</f>
        <v>60</v>
      </c>
      <c r="N14" s="168">
        <f>K14</f>
        <v>109</v>
      </c>
      <c r="P14" s="170"/>
    </row>
    <row r="15" spans="4:18">
      <c r="D15" s="30"/>
      <c r="E15" s="30"/>
      <c r="F15" s="173"/>
      <c r="G15" s="173"/>
      <c r="H15" s="173"/>
      <c r="I15" s="175"/>
      <c r="J15" s="173"/>
      <c r="K15" s="173"/>
      <c r="M15" s="173"/>
      <c r="N15" s="173"/>
      <c r="P15" s="173"/>
    </row>
    <row r="16" spans="4:18">
      <c r="D16" s="29" t="s">
        <v>21</v>
      </c>
      <c r="E16" s="29" t="s">
        <v>22</v>
      </c>
      <c r="F16" s="176">
        <v>0.11475072906541972</v>
      </c>
      <c r="G16" s="176">
        <v>9.3138759126677018E-2</v>
      </c>
      <c r="H16" s="176">
        <v>5.9524333300269072E-2</v>
      </c>
      <c r="I16" s="177">
        <v>7.1479450254503307E-2</v>
      </c>
      <c r="J16" s="176">
        <v>6.0338937227342848E-2</v>
      </c>
      <c r="K16" s="176">
        <v>6.0917525217642154E-2</v>
      </c>
      <c r="M16" s="176">
        <v>8.2533136245664052E-2</v>
      </c>
      <c r="N16" s="176">
        <v>6.0658465485314617E-2</v>
      </c>
      <c r="P16" s="170"/>
      <c r="R16" s="52" t="s">
        <v>23</v>
      </c>
    </row>
    <row r="17" spans="4:18">
      <c r="D17" s="30"/>
      <c r="E17" s="30"/>
      <c r="F17" s="173"/>
      <c r="G17" s="173"/>
      <c r="H17" s="173"/>
      <c r="I17" s="175"/>
      <c r="J17" s="173"/>
      <c r="K17" s="173"/>
      <c r="M17" s="173"/>
      <c r="N17" s="173"/>
      <c r="P17" s="173"/>
    </row>
    <row r="18" spans="4:18">
      <c r="D18" s="29" t="s">
        <v>24</v>
      </c>
      <c r="E18" s="29" t="s">
        <v>25</v>
      </c>
      <c r="F18" s="178">
        <v>5766.9818224957116</v>
      </c>
      <c r="G18" s="178">
        <v>7126.4861024448473</v>
      </c>
      <c r="H18" s="178">
        <v>7498.7631076914395</v>
      </c>
      <c r="I18" s="179">
        <v>6884.3986545883563</v>
      </c>
      <c r="J18" s="178">
        <v>6618.4691061695266</v>
      </c>
      <c r="K18" s="178">
        <v>8132.5906141327578</v>
      </c>
      <c r="M18" s="178">
        <f>SUM(F18:I18)</f>
        <v>27276.629687220357</v>
      </c>
      <c r="N18" s="178">
        <f>SUM(J18:K18)</f>
        <v>14751.059720302284</v>
      </c>
      <c r="P18" s="178">
        <f>SUM(H18:K18)</f>
        <v>29134.221482582081</v>
      </c>
    </row>
    <row r="19" spans="4:18">
      <c r="D19" s="29" t="s">
        <v>26</v>
      </c>
      <c r="E19" s="29" t="s">
        <v>27</v>
      </c>
      <c r="F19" s="178">
        <v>-1025.3861393400002</v>
      </c>
      <c r="G19" s="178">
        <v>-1110.5832343200004</v>
      </c>
      <c r="H19" s="178">
        <v>-1129.8799090600003</v>
      </c>
      <c r="I19" s="179">
        <v>-1110.9342220400006</v>
      </c>
      <c r="J19" s="178">
        <v>-1149.1065330000001</v>
      </c>
      <c r="K19" s="178">
        <v>-1315.7824324999999</v>
      </c>
      <c r="M19" s="178">
        <f>SUM(F19:I19)</f>
        <v>-4376.7835047600011</v>
      </c>
      <c r="N19" s="178">
        <f>SUM(J19:K19)</f>
        <v>-2464.8889655000003</v>
      </c>
      <c r="P19" s="178">
        <f>SUM(H19:K19)</f>
        <v>-4705.7030966000011</v>
      </c>
    </row>
    <row r="20" spans="4:18">
      <c r="D20" s="29" t="s">
        <v>28</v>
      </c>
      <c r="E20" s="29" t="s">
        <v>29</v>
      </c>
      <c r="F20" s="180">
        <v>-0.18431166374591804</v>
      </c>
      <c r="G20" s="181">
        <v>-0.16255054861204118</v>
      </c>
      <c r="H20" s="181">
        <v>-0.15674726917679532</v>
      </c>
      <c r="I20" s="182">
        <v>-0.16925629581264126</v>
      </c>
      <c r="J20" s="181">
        <v>-0.18329771368684306</v>
      </c>
      <c r="K20" s="181">
        <v>-0.1699221188385536</v>
      </c>
      <c r="M20" s="180">
        <v>-0.17590623797451127</v>
      </c>
      <c r="N20" s="180">
        <v>-0.17590623797451127</v>
      </c>
      <c r="P20" s="180">
        <v>-0.16936476369743439</v>
      </c>
      <c r="R20" s="7" t="s">
        <v>30</v>
      </c>
    </row>
    <row r="21" spans="4:18">
      <c r="D21" s="24" t="s">
        <v>31</v>
      </c>
      <c r="E21" s="24" t="s">
        <v>32</v>
      </c>
      <c r="F21" s="168">
        <v>518.36697609905923</v>
      </c>
      <c r="G21" s="168">
        <v>880.66959172313477</v>
      </c>
      <c r="H21" s="168">
        <v>1118.7603777543618</v>
      </c>
      <c r="I21" s="174">
        <v>986.77849025044634</v>
      </c>
      <c r="J21" s="168">
        <v>596.09411935755816</v>
      </c>
      <c r="K21" s="168">
        <v>1057.4706337915586</v>
      </c>
      <c r="M21" s="178">
        <f>SUM(F21:I21)</f>
        <v>3504.5754358270024</v>
      </c>
      <c r="N21" s="178">
        <f>SUM(J21:K21)</f>
        <v>1653.5647531491168</v>
      </c>
      <c r="P21" s="178">
        <f>SUM(H21:K21)</f>
        <v>3759.1036211539249</v>
      </c>
    </row>
    <row r="22" spans="4:18">
      <c r="D22" s="24" t="s">
        <v>33</v>
      </c>
      <c r="E22" s="24" t="s">
        <v>34</v>
      </c>
      <c r="F22" s="183">
        <f>+F21/F18</f>
        <v>8.9885314719915552E-2</v>
      </c>
      <c r="G22" s="183">
        <f t="shared" ref="G22:J22" si="1">+G21/G18</f>
        <v>0.12357697455145643</v>
      </c>
      <c r="H22" s="183">
        <f t="shared" si="1"/>
        <v>0.14919265506692103</v>
      </c>
      <c r="I22" s="184">
        <f t="shared" si="1"/>
        <v>0.14333546614020851</v>
      </c>
      <c r="J22" s="183">
        <f t="shared" si="1"/>
        <v>9.0065256752788675E-2</v>
      </c>
      <c r="K22" s="183">
        <f>+K21/K18</f>
        <v>0.13002875516122669</v>
      </c>
      <c r="M22" s="180">
        <f t="shared" ref="M22:P22" si="2">M21/M$18</f>
        <v>0.12848271491066823</v>
      </c>
      <c r="N22" s="180">
        <f t="shared" si="2"/>
        <v>0.11209803122641221</v>
      </c>
      <c r="P22" s="180">
        <f t="shared" si="2"/>
        <v>0.12902708326705445</v>
      </c>
    </row>
    <row r="23" spans="4:18">
      <c r="D23" s="24" t="s">
        <v>35</v>
      </c>
      <c r="E23" s="24" t="s">
        <v>36</v>
      </c>
      <c r="F23" s="168">
        <v>-97.076695863388991</v>
      </c>
      <c r="G23" s="168">
        <v>175.89730786727546</v>
      </c>
      <c r="H23" s="168">
        <v>341.08240094688944</v>
      </c>
      <c r="I23" s="174">
        <v>293.75267191683838</v>
      </c>
      <c r="J23" s="168">
        <v>-76.80651587795731</v>
      </c>
      <c r="K23" s="168">
        <v>220.80520979263054</v>
      </c>
      <c r="M23" s="178">
        <f>SUM(F23:I23)</f>
        <v>713.65568486761435</v>
      </c>
      <c r="N23" s="178">
        <f>SUM(J23:K23)</f>
        <v>143.99869391467323</v>
      </c>
      <c r="P23" s="178">
        <f>SUM(H23:K23)</f>
        <v>778.83376677840113</v>
      </c>
    </row>
    <row r="24" spans="4:18">
      <c r="D24" s="24" t="s">
        <v>37</v>
      </c>
      <c r="E24" s="24" t="s">
        <v>37</v>
      </c>
      <c r="F24" s="180">
        <f>+F23/F18</f>
        <v>-1.6833189153590604E-2</v>
      </c>
      <c r="G24" s="180">
        <f t="shared" ref="G24:K24" si="3">+G23/G18</f>
        <v>2.4682193347283912E-2</v>
      </c>
      <c r="H24" s="180">
        <f t="shared" si="3"/>
        <v>4.5485154824672767E-2</v>
      </c>
      <c r="I24" s="185">
        <f t="shared" si="3"/>
        <v>4.2669329109966098E-2</v>
      </c>
      <c r="J24" s="180">
        <f t="shared" si="3"/>
        <v>-1.1604876391484659E-2</v>
      </c>
      <c r="K24" s="180">
        <f t="shared" si="3"/>
        <v>2.715066087415206E-2</v>
      </c>
      <c r="M24" s="180">
        <f t="shared" ref="M24:N24" si="4">M23/M$18</f>
        <v>2.6163631396219609E-2</v>
      </c>
      <c r="N24" s="180">
        <f t="shared" si="4"/>
        <v>9.7619219666288722E-3</v>
      </c>
      <c r="P24" s="180">
        <f t="shared" ref="P24" si="5">P23/P$18</f>
        <v>2.673260952739127E-2</v>
      </c>
    </row>
    <row r="25" spans="4:18">
      <c r="D25" s="30"/>
      <c r="E25" s="30"/>
      <c r="F25" s="25"/>
      <c r="G25" s="25"/>
      <c r="H25" s="25"/>
      <c r="I25" s="26"/>
      <c r="J25" s="55"/>
      <c r="K25" s="55"/>
      <c r="M25" s="25"/>
      <c r="N25" s="25"/>
      <c r="P25" s="25"/>
    </row>
    <row r="26" spans="4:18">
      <c r="D26" s="29"/>
      <c r="E26" s="29"/>
      <c r="F26" s="25"/>
      <c r="G26" s="25"/>
      <c r="H26" s="25"/>
      <c r="I26" s="26"/>
      <c r="J26" s="25"/>
      <c r="K26" s="25"/>
      <c r="M26" s="25"/>
      <c r="N26" s="25"/>
      <c r="P26" s="25"/>
    </row>
    <row r="27" spans="4:18" ht="30.75" customHeight="1">
      <c r="D27" s="16" t="s">
        <v>38</v>
      </c>
      <c r="E27" s="24" t="s">
        <v>39</v>
      </c>
      <c r="F27" s="186">
        <f>Leverage!G14</f>
        <v>2.0955814790093639</v>
      </c>
      <c r="G27" s="186">
        <f>Leverage!H14</f>
        <v>1.7</v>
      </c>
      <c r="H27" s="186">
        <f>Leverage!I14</f>
        <v>1.4</v>
      </c>
      <c r="I27" s="187">
        <f>Leverage!J14</f>
        <v>1.5020845735702537</v>
      </c>
      <c r="J27" s="186">
        <f>Leverage!K14</f>
        <v>1.6110211308364371</v>
      </c>
      <c r="K27" s="186">
        <f>Leverage!L14</f>
        <v>1.2119813682089347</v>
      </c>
      <c r="M27" s="186">
        <f>I27</f>
        <v>1.5020845735702537</v>
      </c>
      <c r="N27" s="186">
        <f>K27</f>
        <v>1.2119813682089347</v>
      </c>
      <c r="P27" s="186">
        <f>K27</f>
        <v>1.2119813682089347</v>
      </c>
    </row>
    <row r="28" spans="4:18" ht="22.9">
      <c r="D28" s="24" t="s">
        <v>40</v>
      </c>
      <c r="E28" s="24" t="s">
        <v>41</v>
      </c>
      <c r="F28" s="186">
        <f>+Leverage!G18</f>
        <v>3</v>
      </c>
      <c r="G28" s="186">
        <f>+Leverage!H18</f>
        <v>2.6</v>
      </c>
      <c r="H28" s="186">
        <f>+Leverage!I18</f>
        <v>2.4</v>
      </c>
      <c r="I28" s="187">
        <f>+Leverage!J18</f>
        <v>2.4693122976543829</v>
      </c>
      <c r="J28" s="186">
        <f>+Leverage!K18</f>
        <v>2.5389121844190061</v>
      </c>
      <c r="K28" s="186">
        <f>+Leverage!L18</f>
        <v>2.2303325060846193</v>
      </c>
      <c r="M28" s="186">
        <f>I28</f>
        <v>2.4693122976543829</v>
      </c>
      <c r="N28" s="186">
        <f>K28</f>
        <v>2.2303325060846193</v>
      </c>
      <c r="P28" s="186">
        <f>K28</f>
        <v>2.2303325060846193</v>
      </c>
    </row>
    <row r="29" spans="4:18">
      <c r="D29" s="24" t="s">
        <v>42</v>
      </c>
      <c r="E29" s="24" t="s">
        <v>43</v>
      </c>
      <c r="F29" s="168">
        <f>-FCF!F14-FCF!F15</f>
        <v>272.51066633000016</v>
      </c>
      <c r="G29" s="168">
        <f>-FCF!G14-FCF!G15</f>
        <v>372.66022865164979</v>
      </c>
      <c r="H29" s="168">
        <f>-FCF!H14-FCF!H15</f>
        <v>288.10257797667896</v>
      </c>
      <c r="I29" s="168">
        <f>-FCF!I14-FCF!I15</f>
        <v>622.50678856266541</v>
      </c>
      <c r="J29" s="168">
        <f>-FCF!J14-FCF!J15</f>
        <v>325.06546968863972</v>
      </c>
      <c r="K29" s="168">
        <f>-FCF!K14-FCF!K15</f>
        <v>414.90653031136014</v>
      </c>
      <c r="M29" s="168">
        <f>SUM(F29:I29)</f>
        <v>1555.7802615209944</v>
      </c>
      <c r="N29" s="168">
        <f>SUM(J29:K29)</f>
        <v>739.97199999999987</v>
      </c>
      <c r="P29" s="168">
        <f>SUM(H29:K29)</f>
        <v>1650.5813665393443</v>
      </c>
    </row>
    <row r="30" spans="4:18">
      <c r="D30" s="24" t="s">
        <v>44</v>
      </c>
      <c r="E30" s="24" t="s">
        <v>45</v>
      </c>
      <c r="F30" s="168">
        <f>+FCF!F17</f>
        <v>320.90796422905908</v>
      </c>
      <c r="G30" s="168">
        <f>+FCF!G17</f>
        <v>938.793957631485</v>
      </c>
      <c r="H30" s="168">
        <f>+FCF!H17</f>
        <v>646.95434063707989</v>
      </c>
      <c r="I30" s="168">
        <f>+FCF!I17</f>
        <v>-376.11669334221813</v>
      </c>
      <c r="J30" s="168">
        <f>+FCF!J17</f>
        <v>90.74312944891831</v>
      </c>
      <c r="K30" s="168">
        <f>+FCF!K17</f>
        <v>1073.9592147486128</v>
      </c>
      <c r="M30" s="168">
        <f>SUM(F30:I30)</f>
        <v>1530.5395691554058</v>
      </c>
      <c r="N30" s="168">
        <f>SUM(J30:K30)</f>
        <v>1164.7023441975311</v>
      </c>
      <c r="P30" s="168">
        <f>SUM(H30:K30)</f>
        <v>1435.5399914923928</v>
      </c>
    </row>
    <row r="31" spans="4:18" ht="13.15">
      <c r="D31" s="1"/>
      <c r="E31" s="1"/>
    </row>
    <row r="2495" spans="107:108">
      <c r="DC2495" s="7" t="s">
        <v>46</v>
      </c>
      <c r="DD2495" s="7" t="s">
        <v>46</v>
      </c>
    </row>
  </sheetData>
  <pageMargins left="0.7" right="0.7" top="0.75" bottom="0.75" header="0.3" footer="0.3"/>
  <pageSetup paperSize="9" scale="4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F5AC0-7284-48D9-8746-7B01F14B3108}">
  <sheetPr>
    <tabColor rgb="FF92D050"/>
  </sheetPr>
  <dimension ref="D8:S43"/>
  <sheetViews>
    <sheetView showGridLines="0" zoomScale="85" zoomScaleNormal="85" workbookViewId="0">
      <pane xSplit="4" ySplit="10" topLeftCell="W34" activePane="bottomRight" state="frozen"/>
      <selection pane="bottomRight" activeCell="W34" sqref="W34"/>
      <selection pane="bottomLeft" activeCell="A10" sqref="A10"/>
      <selection pane="topRight" activeCell="D1" sqref="D1"/>
    </sheetView>
  </sheetViews>
  <sheetFormatPr defaultColWidth="8.5703125" defaultRowHeight="12"/>
  <cols>
    <col min="1" max="3" width="4.5703125" style="7" customWidth="1"/>
    <col min="4" max="4" width="63.42578125" style="7" customWidth="1"/>
    <col min="5" max="5" width="48.42578125" style="7" customWidth="1"/>
    <col min="6" max="11" width="8.5703125" style="7"/>
    <col min="12" max="12" width="4.5703125" style="7" customWidth="1"/>
    <col min="13" max="16" width="8.5703125" style="7"/>
    <col min="17" max="17" width="8.5703125" style="7" customWidth="1"/>
    <col min="18" max="18" width="4.5703125" style="7" customWidth="1"/>
    <col min="19" max="16384" width="8.5703125" style="7"/>
  </cols>
  <sheetData>
    <row r="8" spans="4:19">
      <c r="S8" s="49"/>
    </row>
    <row r="10" spans="4:19">
      <c r="D10" s="44" t="s">
        <v>47</v>
      </c>
      <c r="E10" s="146" t="s">
        <v>48</v>
      </c>
      <c r="F10" s="45" t="s">
        <v>4</v>
      </c>
      <c r="G10" s="45" t="s">
        <v>5</v>
      </c>
      <c r="H10" s="45" t="s">
        <v>6</v>
      </c>
      <c r="I10" s="45" t="s">
        <v>7</v>
      </c>
      <c r="J10" s="45" t="s">
        <v>8</v>
      </c>
      <c r="K10" s="45" t="s">
        <v>9</v>
      </c>
      <c r="M10" s="45" t="s">
        <v>10</v>
      </c>
      <c r="N10" s="45" t="s">
        <v>12</v>
      </c>
      <c r="O10" s="66"/>
      <c r="P10" s="45" t="s">
        <v>49</v>
      </c>
      <c r="Q10" s="45" t="s">
        <v>11</v>
      </c>
    </row>
    <row r="11" spans="4:19" ht="12.6" thickBot="1">
      <c r="D11" s="39" t="s">
        <v>50</v>
      </c>
      <c r="E11" s="147" t="s">
        <v>51</v>
      </c>
      <c r="F11" s="40">
        <f t="shared" ref="F11:J11" si="0">+SUM(F13:F16)</f>
        <v>518.36697609905707</v>
      </c>
      <c r="G11" s="40">
        <f t="shared" si="0"/>
        <v>880.66959172313409</v>
      </c>
      <c r="H11" s="40">
        <f t="shared" si="0"/>
        <v>1118.7603777543641</v>
      </c>
      <c r="I11" s="40">
        <f t="shared" si="0"/>
        <v>986.77849025044657</v>
      </c>
      <c r="J11" s="40">
        <f t="shared" si="0"/>
        <v>596.09411936756078</v>
      </c>
      <c r="K11" s="40">
        <v>1057.4706337915568</v>
      </c>
      <c r="L11" s="40"/>
      <c r="M11" s="40">
        <f>SUM(F11:I11)</f>
        <v>3504.5754358270015</v>
      </c>
      <c r="N11" s="40">
        <f>SUM(H11:K11)</f>
        <v>3759.1036211639284</v>
      </c>
      <c r="O11" s="19"/>
      <c r="P11" s="40">
        <f>SUM(F11:G11)</f>
        <v>1399.036567822191</v>
      </c>
      <c r="Q11" s="40">
        <f>SUM(J11:K11)</f>
        <v>1653.5647531591176</v>
      </c>
    </row>
    <row r="12" spans="4:19" ht="13.15">
      <c r="D12" s="10" t="s">
        <v>52</v>
      </c>
      <c r="E12" s="148" t="s">
        <v>53</v>
      </c>
      <c r="F12" s="11"/>
      <c r="G12" s="11"/>
      <c r="H12" s="11"/>
      <c r="I12" s="11"/>
      <c r="J12" s="11"/>
      <c r="K12" s="11"/>
      <c r="L12" s="11"/>
      <c r="M12" s="11"/>
      <c r="N12" s="11"/>
      <c r="O12" s="11"/>
      <c r="P12" s="11"/>
      <c r="Q12" s="11"/>
    </row>
    <row r="13" spans="4:19">
      <c r="D13" s="18" t="s">
        <v>54</v>
      </c>
      <c r="E13" s="149" t="s">
        <v>55</v>
      </c>
      <c r="F13" s="19">
        <v>608.27885643995774</v>
      </c>
      <c r="G13" s="19">
        <v>980.44984820005402</v>
      </c>
      <c r="H13" s="19">
        <v>1223.293069455189</v>
      </c>
      <c r="I13" s="19">
        <v>1107.9930299499347</v>
      </c>
      <c r="J13" s="19">
        <v>709.22852661998888</v>
      </c>
      <c r="K13" s="19">
        <v>1181.3772264400006</v>
      </c>
      <c r="L13" s="19"/>
      <c r="M13" s="19">
        <f t="shared" ref="M13:M27" si="1">SUM(F13:I13)</f>
        <v>3920.0148040451354</v>
      </c>
      <c r="N13" s="19">
        <f>SUM(H13:K13)</f>
        <v>4221.8918524651126</v>
      </c>
      <c r="O13" s="19"/>
      <c r="P13" s="188">
        <f t="shared" ref="P13:P16" si="2">SUM(F13:G13)</f>
        <v>1588.7287046400118</v>
      </c>
      <c r="Q13" s="188">
        <f t="shared" ref="Q13:Q16" si="3">SUM(J13:K13)</f>
        <v>1890.6057530599896</v>
      </c>
    </row>
    <row r="14" spans="4:19">
      <c r="D14" s="18" t="s">
        <v>56</v>
      </c>
      <c r="E14" s="149" t="s">
        <v>57</v>
      </c>
      <c r="F14" s="19">
        <v>-2.7748131191686665</v>
      </c>
      <c r="G14" s="19">
        <v>-11.101588824850655</v>
      </c>
      <c r="H14" s="19">
        <v>-28.216013585230801</v>
      </c>
      <c r="I14" s="19">
        <v>-26.293948535918634</v>
      </c>
      <c r="J14" s="19">
        <v>-23.607296286215487</v>
      </c>
      <c r="K14" s="19">
        <v>-21.419140968934116</v>
      </c>
      <c r="L14" s="19"/>
      <c r="M14" s="19">
        <f t="shared" si="1"/>
        <v>-68.386364065168749</v>
      </c>
      <c r="N14" s="19">
        <f>SUM(H14:K14)</f>
        <v>-99.53639937629903</v>
      </c>
      <c r="O14" s="20"/>
      <c r="P14" s="19">
        <f t="shared" si="2"/>
        <v>-13.876401944019321</v>
      </c>
      <c r="Q14" s="19">
        <f t="shared" si="3"/>
        <v>-45.026437255149602</v>
      </c>
    </row>
    <row r="15" spans="4:19">
      <c r="D15" s="18" t="s">
        <v>58</v>
      </c>
      <c r="E15" s="149" t="s">
        <v>59</v>
      </c>
      <c r="F15" s="19">
        <v>-84.872280941732001</v>
      </c>
      <c r="G15" s="19">
        <v>-84.152359993394569</v>
      </c>
      <c r="H15" s="19">
        <v>-71.619228946140282</v>
      </c>
      <c r="I15" s="19">
        <v>-88.534123804410882</v>
      </c>
      <c r="J15" s="19">
        <v>-84.04019113800797</v>
      </c>
      <c r="K15" s="19">
        <v>-97.299241824386613</v>
      </c>
      <c r="L15" s="19"/>
      <c r="M15" s="19">
        <f t="shared" si="1"/>
        <v>-329.17799368567773</v>
      </c>
      <c r="N15" s="19">
        <f>SUM(H15:K15)</f>
        <v>-341.49278571294576</v>
      </c>
      <c r="O15" s="20"/>
      <c r="P15" s="19">
        <f t="shared" si="2"/>
        <v>-169.02464093512657</v>
      </c>
      <c r="Q15" s="19">
        <f t="shared" si="3"/>
        <v>-181.3394329623946</v>
      </c>
    </row>
    <row r="16" spans="4:19">
      <c r="D16" s="21" t="s">
        <v>60</v>
      </c>
      <c r="E16" s="150" t="s">
        <v>61</v>
      </c>
      <c r="F16" s="167">
        <v>-2.2647862800000063</v>
      </c>
      <c r="G16" s="167">
        <v>-4.5263076586746394</v>
      </c>
      <c r="H16" s="167">
        <v>-4.6974491694538383</v>
      </c>
      <c r="I16" s="167">
        <v>-6.386467359158539</v>
      </c>
      <c r="J16" s="167">
        <v>-5.4869198282046829</v>
      </c>
      <c r="K16" s="167">
        <v>-5.1882098551229321</v>
      </c>
      <c r="L16" s="167"/>
      <c r="M16" s="167">
        <f t="shared" si="1"/>
        <v>-17.875010467287023</v>
      </c>
      <c r="N16" s="167">
        <f>SUM(H16:K16)</f>
        <v>-21.759046211939992</v>
      </c>
      <c r="O16" s="20"/>
      <c r="P16" s="19">
        <f t="shared" si="2"/>
        <v>-6.7910939386746456</v>
      </c>
      <c r="Q16" s="19">
        <f t="shared" si="3"/>
        <v>-10.675129683327615</v>
      </c>
    </row>
    <row r="17" spans="4:17" ht="13.15">
      <c r="D17" s="13"/>
      <c r="E17" s="151"/>
      <c r="F17" s="144"/>
      <c r="G17" s="144"/>
      <c r="H17" s="144"/>
      <c r="I17" s="144"/>
      <c r="J17" s="144"/>
      <c r="K17" s="2"/>
      <c r="M17" s="2"/>
      <c r="N17" s="2"/>
      <c r="O17" s="2"/>
      <c r="P17" s="2"/>
      <c r="Q17" s="2"/>
    </row>
    <row r="18" spans="4:17">
      <c r="D18" s="17" t="s">
        <v>54</v>
      </c>
      <c r="E18" s="152" t="s">
        <v>55</v>
      </c>
      <c r="F18" s="189" t="s">
        <v>4</v>
      </c>
      <c r="G18" s="189" t="s">
        <v>5</v>
      </c>
      <c r="H18" s="189" t="s">
        <v>6</v>
      </c>
      <c r="I18" s="189" t="s">
        <v>7</v>
      </c>
      <c r="J18" s="189" t="s">
        <v>8</v>
      </c>
      <c r="K18" s="190" t="s">
        <v>9</v>
      </c>
      <c r="L18" s="191"/>
      <c r="M18" s="190" t="s">
        <v>10</v>
      </c>
      <c r="N18" s="190" t="s">
        <v>12</v>
      </c>
      <c r="O18" s="192"/>
      <c r="P18" s="190" t="s">
        <v>49</v>
      </c>
      <c r="Q18" s="190" t="s">
        <v>11</v>
      </c>
    </row>
    <row r="19" spans="4:17" ht="12.6" thickBot="1">
      <c r="D19" s="39" t="s">
        <v>62</v>
      </c>
      <c r="E19" s="153" t="s">
        <v>63</v>
      </c>
      <c r="F19" s="19">
        <v>5563.3274557900004</v>
      </c>
      <c r="G19" s="19">
        <v>6832.2330733600011</v>
      </c>
      <c r="H19" s="19">
        <v>7208.290868439999</v>
      </c>
      <c r="I19" s="19">
        <v>6563.6212626899996</v>
      </c>
      <c r="J19" s="19">
        <v>6269.0718279400007</v>
      </c>
      <c r="K19" s="19">
        <v>7743.4441230699995</v>
      </c>
      <c r="L19" s="19"/>
      <c r="M19" s="19">
        <f t="shared" ref="M19" si="4">SUM(F19:I19)</f>
        <v>26167.47266028</v>
      </c>
      <c r="N19" s="19">
        <f t="shared" ref="N19:N27" si="5">SUM(H19:K19)</f>
        <v>27784.428082139999</v>
      </c>
      <c r="O19" s="19"/>
      <c r="P19" s="19">
        <f t="shared" ref="P19:P27" si="6">SUM(F19:G19)</f>
        <v>12395.560529150001</v>
      </c>
      <c r="Q19" s="19">
        <f t="shared" ref="Q19:Q27" si="7">SUM(J19:K19)</f>
        <v>14012.51595101</v>
      </c>
    </row>
    <row r="20" spans="4:17" ht="12.6" thickBot="1">
      <c r="D20" s="39" t="s">
        <v>64</v>
      </c>
      <c r="E20" s="147" t="s">
        <v>65</v>
      </c>
      <c r="F20" s="19">
        <v>4827.6284783399997</v>
      </c>
      <c r="G20" s="19">
        <v>5856.3099216899982</v>
      </c>
      <c r="H20" s="19">
        <v>6301.8710521699995</v>
      </c>
      <c r="I20" s="19">
        <v>5782.3723461200061</v>
      </c>
      <c r="J20" s="19">
        <v>5348.3176649000015</v>
      </c>
      <c r="K20" s="19">
        <v>6771.0100871699997</v>
      </c>
      <c r="L20" s="19"/>
      <c r="M20" s="19">
        <f t="shared" si="1"/>
        <v>22768.181798320002</v>
      </c>
      <c r="N20" s="19">
        <f t="shared" si="5"/>
        <v>24203.571150360003</v>
      </c>
      <c r="O20" s="19"/>
      <c r="P20" s="19">
        <f t="shared" si="6"/>
        <v>10683.938400029998</v>
      </c>
      <c r="Q20" s="19">
        <f t="shared" si="7"/>
        <v>12119.327752070001</v>
      </c>
    </row>
    <row r="21" spans="4:17">
      <c r="D21" s="16" t="s">
        <v>66</v>
      </c>
      <c r="E21" s="153" t="s">
        <v>67</v>
      </c>
      <c r="F21" s="167">
        <v>-4134.061388770042</v>
      </c>
      <c r="G21" s="167">
        <v>-4778.0489933199442</v>
      </c>
      <c r="H21" s="167">
        <v>-4983.0346667200201</v>
      </c>
      <c r="I21" s="167">
        <v>-4577.1623647000706</v>
      </c>
      <c r="J21" s="167">
        <v>-4544.4608892600127</v>
      </c>
      <c r="K21" s="167">
        <v>-5472.652089279999</v>
      </c>
      <c r="L21" s="167"/>
      <c r="M21" s="167">
        <f t="shared" si="1"/>
        <v>-18472.307413510076</v>
      </c>
      <c r="N21" s="167">
        <f t="shared" si="5"/>
        <v>-19577.310009960103</v>
      </c>
      <c r="O21" s="167"/>
      <c r="P21" s="167">
        <f t="shared" si="6"/>
        <v>-8912.1103820899862</v>
      </c>
      <c r="Q21" s="167">
        <f t="shared" si="7"/>
        <v>-10017.112978540012</v>
      </c>
    </row>
    <row r="22" spans="4:17" ht="12.6" thickBot="1">
      <c r="D22" s="39" t="s">
        <v>68</v>
      </c>
      <c r="E22" s="147" t="s">
        <v>69</v>
      </c>
      <c r="F22" s="19">
        <f>F20+F21</f>
        <v>693.56708956995772</v>
      </c>
      <c r="G22" s="19">
        <f t="shared" ref="G22:K22" si="8">G20+G21</f>
        <v>1078.260928370054</v>
      </c>
      <c r="H22" s="19">
        <f t="shared" si="8"/>
        <v>1318.8363854499794</v>
      </c>
      <c r="I22" s="19">
        <f t="shared" si="8"/>
        <v>1205.2099814199355</v>
      </c>
      <c r="J22" s="19">
        <f t="shared" si="8"/>
        <v>803.85677563998888</v>
      </c>
      <c r="K22" s="19">
        <f t="shared" si="8"/>
        <v>1298.3579978900007</v>
      </c>
      <c r="L22" s="19"/>
      <c r="M22" s="19">
        <f t="shared" si="1"/>
        <v>4295.8743848099266</v>
      </c>
      <c r="N22" s="19">
        <f t="shared" si="5"/>
        <v>4626.2611403999044</v>
      </c>
      <c r="O22" s="19"/>
      <c r="P22" s="19">
        <f t="shared" si="6"/>
        <v>1771.8280179400117</v>
      </c>
      <c r="Q22" s="19">
        <f t="shared" si="7"/>
        <v>2102.2147735299895</v>
      </c>
    </row>
    <row r="23" spans="4:17" ht="13.15">
      <c r="D23" s="13" t="s">
        <v>70</v>
      </c>
      <c r="E23" s="151" t="s">
        <v>71</v>
      </c>
      <c r="F23" s="19">
        <v>-46.951845569999996</v>
      </c>
      <c r="G23" s="19">
        <v>-60.976540889999995</v>
      </c>
      <c r="H23" s="19">
        <v>-58.260224290000011</v>
      </c>
      <c r="I23" s="19">
        <v>-54.542283539999993</v>
      </c>
      <c r="J23" s="19">
        <v>-52.306921430000003</v>
      </c>
      <c r="K23" s="19">
        <v>-73.535128459999996</v>
      </c>
      <c r="L23" s="19"/>
      <c r="M23" s="19">
        <f t="shared" si="1"/>
        <v>-220.73089429000001</v>
      </c>
      <c r="N23" s="19">
        <f t="shared" si="5"/>
        <v>-238.64455772000002</v>
      </c>
      <c r="O23" s="19"/>
      <c r="P23" s="19">
        <f t="shared" si="6"/>
        <v>-107.92838645999998</v>
      </c>
      <c r="Q23" s="19">
        <f t="shared" si="7"/>
        <v>-125.84204989</v>
      </c>
    </row>
    <row r="24" spans="4:17" ht="13.15">
      <c r="D24" s="13" t="s">
        <v>72</v>
      </c>
      <c r="E24" s="151" t="s">
        <v>73</v>
      </c>
      <c r="F24" s="167">
        <v>-25.206887219999995</v>
      </c>
      <c r="G24" s="167">
        <v>-29.294772179999995</v>
      </c>
      <c r="H24" s="167">
        <v>-29.059503769999999</v>
      </c>
      <c r="I24" s="167">
        <v>-33.797122130000794</v>
      </c>
      <c r="J24" s="167">
        <v>-30.733731750000004</v>
      </c>
      <c r="K24" s="167">
        <v>-30.231207459999993</v>
      </c>
      <c r="L24" s="167"/>
      <c r="M24" s="167">
        <f t="shared" si="1"/>
        <v>-117.35828530000077</v>
      </c>
      <c r="N24" s="167">
        <f t="shared" si="5"/>
        <v>-123.82156511000079</v>
      </c>
      <c r="O24" s="167"/>
      <c r="P24" s="167">
        <f t="shared" si="6"/>
        <v>-54.501659399999994</v>
      </c>
      <c r="Q24" s="167">
        <f t="shared" si="7"/>
        <v>-60.964939209999997</v>
      </c>
    </row>
    <row r="25" spans="4:17" ht="13.15">
      <c r="D25" s="13" t="s">
        <v>74</v>
      </c>
      <c r="E25" s="151" t="s">
        <v>75</v>
      </c>
      <c r="F25" s="19">
        <v>-10.987430310000001</v>
      </c>
      <c r="G25" s="19">
        <v>-8.7547844199999965</v>
      </c>
      <c r="H25" s="19">
        <v>-10.79583403</v>
      </c>
      <c r="I25" s="19">
        <v>-11.198303340000008</v>
      </c>
      <c r="J25" s="19">
        <v>-10.59351667</v>
      </c>
      <c r="K25" s="19">
        <v>-10.218479979999998</v>
      </c>
      <c r="L25" s="19"/>
      <c r="M25" s="19">
        <f t="shared" si="1"/>
        <v>-41.736352100000005</v>
      </c>
      <c r="N25" s="19">
        <f t="shared" si="5"/>
        <v>-42.806134020000002</v>
      </c>
      <c r="O25" s="19"/>
      <c r="P25" s="19">
        <f t="shared" si="6"/>
        <v>-19.742214729999997</v>
      </c>
      <c r="Q25" s="19">
        <f t="shared" si="7"/>
        <v>-20.811996649999998</v>
      </c>
    </row>
    <row r="26" spans="4:17" ht="13.15">
      <c r="D26" s="13" t="s">
        <v>76</v>
      </c>
      <c r="E26" s="151" t="s">
        <v>77</v>
      </c>
      <c r="F26" s="19">
        <v>-2.1420700300000002</v>
      </c>
      <c r="G26" s="19">
        <v>1.2150173199999987</v>
      </c>
      <c r="H26" s="19">
        <v>2.5722460952096848</v>
      </c>
      <c r="I26" s="19">
        <v>2.3207575400000016</v>
      </c>
      <c r="J26" s="19">
        <v>-0.99407917000000101</v>
      </c>
      <c r="K26" s="19">
        <v>-2.9959555499999984</v>
      </c>
      <c r="L26" s="19"/>
      <c r="M26" s="19">
        <f t="shared" si="1"/>
        <v>3.9659509252096852</v>
      </c>
      <c r="N26" s="19">
        <f t="shared" si="5"/>
        <v>0.9029689152096867</v>
      </c>
      <c r="O26" s="19"/>
      <c r="P26" s="19">
        <f t="shared" si="6"/>
        <v>-0.92705271000000145</v>
      </c>
      <c r="Q26" s="19">
        <f t="shared" si="7"/>
        <v>-3.9900347199999993</v>
      </c>
    </row>
    <row r="27" spans="4:17" ht="12.6" thickBot="1">
      <c r="D27" s="39" t="s">
        <v>78</v>
      </c>
      <c r="E27" s="147" t="s">
        <v>79</v>
      </c>
      <c r="F27" s="167">
        <f>SUM(F22:F26)</f>
        <v>608.27885643995762</v>
      </c>
      <c r="G27" s="167">
        <f t="shared" ref="G27:K27" si="9">SUM(G22:G26)</f>
        <v>980.44984820005402</v>
      </c>
      <c r="H27" s="167">
        <f t="shared" si="9"/>
        <v>1223.2930694551892</v>
      </c>
      <c r="I27" s="167">
        <f t="shared" si="9"/>
        <v>1107.9930299499347</v>
      </c>
      <c r="J27" s="167">
        <f t="shared" si="9"/>
        <v>709.228526619989</v>
      </c>
      <c r="K27" s="167">
        <f t="shared" si="9"/>
        <v>1181.3772264400009</v>
      </c>
      <c r="L27" s="167"/>
      <c r="M27" s="167">
        <f t="shared" si="1"/>
        <v>3920.0148040451354</v>
      </c>
      <c r="N27" s="167">
        <f t="shared" si="5"/>
        <v>4221.8918524651144</v>
      </c>
      <c r="O27" s="167"/>
      <c r="P27" s="167">
        <f t="shared" si="6"/>
        <v>1588.7287046400115</v>
      </c>
      <c r="Q27" s="167">
        <f t="shared" si="7"/>
        <v>1890.6057530599899</v>
      </c>
    </row>
    <row r="28" spans="4:17" ht="13.15">
      <c r="D28" s="13"/>
      <c r="E28" s="151"/>
      <c r="F28" s="19"/>
      <c r="G28" s="19"/>
      <c r="H28" s="19"/>
      <c r="I28" s="19"/>
      <c r="J28" s="19"/>
      <c r="K28" s="19"/>
      <c r="L28" s="19"/>
      <c r="M28" s="19"/>
      <c r="N28" s="19"/>
      <c r="O28" s="19"/>
      <c r="P28" s="19"/>
      <c r="Q28" s="19"/>
    </row>
    <row r="29" spans="4:17">
      <c r="D29" s="17" t="s">
        <v>80</v>
      </c>
      <c r="E29" s="152" t="s">
        <v>81</v>
      </c>
      <c r="F29" s="189" t="s">
        <v>4</v>
      </c>
      <c r="G29" s="189" t="s">
        <v>5</v>
      </c>
      <c r="H29" s="189" t="s">
        <v>6</v>
      </c>
      <c r="I29" s="189" t="s">
        <v>7</v>
      </c>
      <c r="J29" s="189" t="s">
        <v>8</v>
      </c>
      <c r="K29" s="190" t="s">
        <v>9</v>
      </c>
      <c r="L29" s="191"/>
      <c r="M29" s="190" t="s">
        <v>10</v>
      </c>
      <c r="N29" s="190" t="s">
        <v>12</v>
      </c>
      <c r="O29" s="192"/>
      <c r="P29" s="190" t="s">
        <v>49</v>
      </c>
      <c r="Q29" s="190" t="s">
        <v>11</v>
      </c>
    </row>
    <row r="30" spans="4:17" ht="12.6" thickBot="1">
      <c r="D30" s="39" t="s">
        <v>62</v>
      </c>
      <c r="E30" s="153" t="s">
        <v>63</v>
      </c>
      <c r="F30" s="167">
        <v>203.65436670571108</v>
      </c>
      <c r="G30" s="167">
        <v>294.25302908484707</v>
      </c>
      <c r="H30" s="167">
        <v>290.47223925144192</v>
      </c>
      <c r="I30" s="167">
        <v>320.77739189835495</v>
      </c>
      <c r="J30" s="167">
        <v>349.39727822952693</v>
      </c>
      <c r="K30" s="167">
        <v>389.14649106275692</v>
      </c>
      <c r="L30" s="167"/>
      <c r="M30" s="167">
        <f t="shared" ref="M30" si="10">SUM(F30:I30)</f>
        <v>1109.1570269403551</v>
      </c>
      <c r="N30" s="167">
        <f t="shared" ref="N30:N38" si="11">SUM(H30:K30)</f>
        <v>1349.7934004420808</v>
      </c>
      <c r="O30" s="167"/>
      <c r="P30" s="167">
        <f t="shared" ref="P30:P38" si="12">SUM(F30:G30)</f>
        <v>497.90739579055816</v>
      </c>
      <c r="Q30" s="167">
        <f t="shared" ref="Q30:Q38" si="13">SUM(J30:K30)</f>
        <v>738.54376929228386</v>
      </c>
    </row>
    <row r="31" spans="4:17" ht="12.6" thickBot="1">
      <c r="D31" s="39" t="s">
        <v>64</v>
      </c>
      <c r="E31" s="147" t="s">
        <v>65</v>
      </c>
      <c r="F31" s="19">
        <v>208.8320981595084</v>
      </c>
      <c r="G31" s="19">
        <v>302.84300614991491</v>
      </c>
      <c r="H31" s="19">
        <v>303.67925681391029</v>
      </c>
      <c r="I31" s="19">
        <v>335.27530255371744</v>
      </c>
      <c r="J31" s="19">
        <v>362.33773993575994</v>
      </c>
      <c r="K31" s="19">
        <v>402.68103829061749</v>
      </c>
      <c r="L31" s="19"/>
      <c r="M31" s="19">
        <f t="shared" ref="M31" si="14">SUM(F31:I31)</f>
        <v>1150.629663677051</v>
      </c>
      <c r="N31" s="19">
        <f t="shared" si="11"/>
        <v>1403.9733375940052</v>
      </c>
      <c r="O31" s="19"/>
      <c r="P31" s="19">
        <f t="shared" si="12"/>
        <v>511.67510430942332</v>
      </c>
      <c r="Q31" s="19">
        <f t="shared" si="13"/>
        <v>765.01877822637744</v>
      </c>
    </row>
    <row r="32" spans="4:17">
      <c r="D32" s="16" t="s">
        <v>66</v>
      </c>
      <c r="E32" s="153" t="s">
        <v>67</v>
      </c>
      <c r="F32" s="19">
        <v>-177.57862435440182</v>
      </c>
      <c r="G32" s="19">
        <v>-265.3087306362662</v>
      </c>
      <c r="H32" s="19">
        <v>-275.90546132262796</v>
      </c>
      <c r="I32" s="19">
        <v>-298.59970314343661</v>
      </c>
      <c r="J32" s="19">
        <v>-330.2200196567033</v>
      </c>
      <c r="K32" s="19">
        <v>-345.72089526699244</v>
      </c>
      <c r="L32" s="19"/>
      <c r="M32" s="19">
        <f t="shared" ref="M32:M38" si="15">SUM(F32:I32)</f>
        <v>-1017.3925194567327</v>
      </c>
      <c r="N32" s="19">
        <f t="shared" si="11"/>
        <v>-1250.4460793897601</v>
      </c>
      <c r="O32" s="19"/>
      <c r="P32" s="19">
        <f t="shared" si="12"/>
        <v>-442.88735499066803</v>
      </c>
      <c r="Q32" s="19">
        <f t="shared" si="13"/>
        <v>-675.9409149236958</v>
      </c>
    </row>
    <row r="33" spans="4:17" ht="12.6" thickBot="1">
      <c r="D33" s="39" t="s">
        <v>68</v>
      </c>
      <c r="E33" s="147" t="s">
        <v>69</v>
      </c>
      <c r="F33" s="167">
        <f>F31+F32</f>
        <v>31.25347380510658</v>
      </c>
      <c r="G33" s="167">
        <f>G31+G32</f>
        <v>37.534275513648709</v>
      </c>
      <c r="H33" s="167">
        <f>H31+H32</f>
        <v>27.773795491282328</v>
      </c>
      <c r="I33" s="167">
        <f>I31+I32</f>
        <v>36.675599410280824</v>
      </c>
      <c r="J33" s="167">
        <f t="shared" ref="J33:K33" si="16">J31+J32</f>
        <v>32.117720279056641</v>
      </c>
      <c r="K33" s="167">
        <f t="shared" si="16"/>
        <v>56.960143023625051</v>
      </c>
      <c r="L33" s="167"/>
      <c r="M33" s="167">
        <f t="shared" si="15"/>
        <v>133.23714422031844</v>
      </c>
      <c r="N33" s="167">
        <f t="shared" si="11"/>
        <v>153.52725820424484</v>
      </c>
      <c r="O33" s="167"/>
      <c r="P33" s="167">
        <f t="shared" si="12"/>
        <v>68.787749318755289</v>
      </c>
      <c r="Q33" s="167">
        <f t="shared" si="13"/>
        <v>89.077863302681692</v>
      </c>
    </row>
    <row r="34" spans="4:17" ht="13.15">
      <c r="D34" s="13" t="s">
        <v>70</v>
      </c>
      <c r="E34" s="151" t="s">
        <v>71</v>
      </c>
      <c r="F34" s="19">
        <v>-10.540843515169092</v>
      </c>
      <c r="G34" s="19">
        <v>-12.052712945022108</v>
      </c>
      <c r="H34" s="19">
        <v>-10.130884273434765</v>
      </c>
      <c r="I34" s="19">
        <v>-13.74067065117805</v>
      </c>
      <c r="J34" s="19">
        <v>-14.118527312606</v>
      </c>
      <c r="K34" s="19">
        <v>-15.083023454736001</v>
      </c>
      <c r="L34" s="19"/>
      <c r="M34" s="19">
        <f t="shared" si="15"/>
        <v>-46.465111384804018</v>
      </c>
      <c r="N34" s="19">
        <f t="shared" si="11"/>
        <v>-53.073105691954815</v>
      </c>
      <c r="O34" s="19"/>
      <c r="P34" s="19">
        <f t="shared" si="12"/>
        <v>-22.593556460191202</v>
      </c>
      <c r="Q34" s="19">
        <f t="shared" si="13"/>
        <v>-29.201550767341999</v>
      </c>
    </row>
    <row r="35" spans="4:17" ht="13.15">
      <c r="D35" s="13" t="s">
        <v>72</v>
      </c>
      <c r="E35" s="151" t="s">
        <v>73</v>
      </c>
      <c r="F35" s="19">
        <v>-10.313866326506465</v>
      </c>
      <c r="G35" s="19">
        <v>-19.585093193574895</v>
      </c>
      <c r="H35" s="19">
        <v>-31.909807418140211</v>
      </c>
      <c r="I35" s="19">
        <v>-15.081676905467774</v>
      </c>
      <c r="J35" s="19">
        <v>-21.574520881436332</v>
      </c>
      <c r="K35" s="19">
        <v>-35.764169571488964</v>
      </c>
      <c r="L35" s="19"/>
      <c r="M35" s="19">
        <f t="shared" si="15"/>
        <v>-76.890443843689354</v>
      </c>
      <c r="N35" s="19">
        <f t="shared" si="11"/>
        <v>-104.33017477653328</v>
      </c>
      <c r="O35" s="19"/>
      <c r="P35" s="19">
        <f t="shared" si="12"/>
        <v>-29.898959520081362</v>
      </c>
      <c r="Q35" s="19">
        <f t="shared" si="13"/>
        <v>-57.338690452925292</v>
      </c>
    </row>
    <row r="36" spans="4:17" ht="13.15">
      <c r="D36" s="13" t="s">
        <v>82</v>
      </c>
      <c r="E36" s="151" t="s">
        <v>75</v>
      </c>
      <c r="F36" s="167">
        <v>-13.061143815306597</v>
      </c>
      <c r="G36" s="167">
        <v>-17.00232741211962</v>
      </c>
      <c r="H36" s="167">
        <v>-14.507115006197772</v>
      </c>
      <c r="I36" s="167">
        <v>-33.219177977393855</v>
      </c>
      <c r="J36" s="167">
        <v>-20.208559241521002</v>
      </c>
      <c r="K36" s="167">
        <v>-27.171422688917762</v>
      </c>
      <c r="L36" s="167"/>
      <c r="M36" s="167">
        <f t="shared" si="15"/>
        <v>-77.78976421101784</v>
      </c>
      <c r="N36" s="167">
        <f t="shared" si="11"/>
        <v>-95.106274914030379</v>
      </c>
      <c r="O36" s="167"/>
      <c r="P36" s="167">
        <f t="shared" si="12"/>
        <v>-30.063471227426216</v>
      </c>
      <c r="Q36" s="167">
        <f t="shared" si="13"/>
        <v>-47.37998193043876</v>
      </c>
    </row>
    <row r="37" spans="4:17" ht="13.15">
      <c r="D37" s="13" t="s">
        <v>76</v>
      </c>
      <c r="E37" s="151" t="s">
        <v>77</v>
      </c>
      <c r="F37" s="19">
        <v>-0.11243326729309085</v>
      </c>
      <c r="G37" s="19">
        <v>4.2692122172850386E-3</v>
      </c>
      <c r="H37" s="19">
        <v>0.55799762125964869</v>
      </c>
      <c r="I37" s="19">
        <v>-0.92802241215984282</v>
      </c>
      <c r="J37" s="19">
        <v>0.17659087029121154</v>
      </c>
      <c r="K37" s="19">
        <v>-0.3606682774164765</v>
      </c>
      <c r="L37" s="19"/>
      <c r="M37" s="19">
        <f t="shared" si="15"/>
        <v>-0.47818884597599998</v>
      </c>
      <c r="N37" s="19">
        <f t="shared" si="11"/>
        <v>-0.55410219802545913</v>
      </c>
      <c r="O37" s="19"/>
      <c r="P37" s="19">
        <f t="shared" si="12"/>
        <v>-0.10816405507580582</v>
      </c>
      <c r="Q37" s="19">
        <f t="shared" si="13"/>
        <v>-0.18407740712526496</v>
      </c>
    </row>
    <row r="38" spans="4:17" ht="12.6" thickBot="1">
      <c r="D38" s="39" t="s">
        <v>83</v>
      </c>
      <c r="E38" s="147" t="s">
        <v>84</v>
      </c>
      <c r="F38" s="19">
        <f t="shared" ref="F38:K38" si="17">SUM(F33:F37)</f>
        <v>-2.7748131191686669</v>
      </c>
      <c r="G38" s="19">
        <f t="shared" si="17"/>
        <v>-11.10158882485063</v>
      </c>
      <c r="H38" s="19">
        <f t="shared" si="17"/>
        <v>-28.216013585230773</v>
      </c>
      <c r="I38" s="19">
        <f t="shared" si="17"/>
        <v>-26.293948535918698</v>
      </c>
      <c r="J38" s="19">
        <f t="shared" si="17"/>
        <v>-23.60729628621548</v>
      </c>
      <c r="K38" s="19">
        <f t="shared" si="17"/>
        <v>-21.419140968934151</v>
      </c>
      <c r="L38" s="19"/>
      <c r="M38" s="19">
        <f t="shared" si="15"/>
        <v>-68.386364065168763</v>
      </c>
      <c r="N38" s="19">
        <f t="shared" si="11"/>
        <v>-99.536399376299102</v>
      </c>
      <c r="O38" s="19"/>
      <c r="P38" s="19">
        <f t="shared" si="12"/>
        <v>-13.876401944019296</v>
      </c>
      <c r="Q38" s="19">
        <f t="shared" si="13"/>
        <v>-45.026437255149631</v>
      </c>
    </row>
    <row r="39" spans="4:17" ht="13.15">
      <c r="D39" s="13"/>
      <c r="E39" s="13"/>
      <c r="F39" s="144"/>
      <c r="G39" s="144"/>
      <c r="H39" s="144"/>
      <c r="I39" s="144"/>
      <c r="J39" s="145"/>
      <c r="K39" s="15"/>
    </row>
    <row r="40" spans="4:17" ht="13.15">
      <c r="D40" s="13"/>
      <c r="E40" s="13"/>
      <c r="F40" s="2"/>
      <c r="G40" s="2"/>
      <c r="H40" s="2"/>
      <c r="I40" s="2"/>
      <c r="J40" s="15"/>
      <c r="K40" s="15"/>
    </row>
    <row r="41" spans="4:17" ht="13.15">
      <c r="D41" s="13"/>
      <c r="E41" s="13"/>
      <c r="F41" s="2"/>
      <c r="G41" s="2"/>
      <c r="H41" s="2"/>
      <c r="I41" s="2"/>
      <c r="J41" s="15"/>
      <c r="K41" s="15"/>
    </row>
    <row r="42" spans="4:17" ht="13.15">
      <c r="D42" s="13"/>
      <c r="E42" s="13"/>
      <c r="F42" s="2"/>
      <c r="G42" s="2"/>
      <c r="H42" s="2"/>
      <c r="I42" s="2"/>
      <c r="J42" s="15"/>
      <c r="K42" s="15"/>
    </row>
    <row r="43" spans="4:17" ht="13.15">
      <c r="D43" s="13"/>
      <c r="E43" s="13"/>
      <c r="F43" s="2"/>
      <c r="G43" s="2"/>
      <c r="H43" s="2"/>
      <c r="I43" s="2"/>
      <c r="J43" s="15"/>
      <c r="K43" s="15"/>
    </row>
  </sheetData>
  <pageMargins left="0.7" right="0.7" top="0.75" bottom="0.75" header="0.3" footer="0.3"/>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A0700-B8E2-46F4-AE7B-FD000128C7CD}">
  <sheetPr>
    <tabColor rgb="FF92D050"/>
  </sheetPr>
  <dimension ref="D10:L20"/>
  <sheetViews>
    <sheetView showGridLines="0" zoomScale="92" zoomScaleNormal="100" zoomScaleSheetLayoutView="65" workbookViewId="0">
      <pane xSplit="4" ySplit="10" topLeftCell="E15" activePane="bottomRight" state="frozen"/>
      <selection pane="bottomRight" activeCell="E15" sqref="E15"/>
      <selection pane="bottomLeft" activeCell="A10" sqref="A10"/>
      <selection pane="topRight" activeCell="D1" sqref="D1"/>
    </sheetView>
  </sheetViews>
  <sheetFormatPr defaultColWidth="8.5703125" defaultRowHeight="12"/>
  <cols>
    <col min="1" max="1" width="5" style="7" customWidth="1"/>
    <col min="2" max="3" width="4.5703125" style="7" customWidth="1"/>
    <col min="4" max="5" width="63.42578125" style="7" customWidth="1"/>
    <col min="6" max="9" width="8.5703125" style="7"/>
    <col min="10" max="11" width="9.42578125" style="7" bestFit="1" customWidth="1"/>
    <col min="12" max="12" width="9.42578125" style="7" customWidth="1"/>
    <col min="13" max="15" width="4.5703125" style="7" customWidth="1"/>
    <col min="16" max="16384" width="8.5703125" style="7"/>
  </cols>
  <sheetData>
    <row r="10" spans="4:12" ht="12.6" thickBot="1">
      <c r="D10" s="5" t="s">
        <v>47</v>
      </c>
      <c r="E10" s="5" t="s">
        <v>48</v>
      </c>
      <c r="F10" s="159">
        <v>45291</v>
      </c>
      <c r="G10" s="6">
        <v>45382</v>
      </c>
      <c r="H10" s="6">
        <v>45473</v>
      </c>
      <c r="I10" s="6">
        <v>45565</v>
      </c>
      <c r="J10" s="6">
        <v>45657</v>
      </c>
      <c r="K10" s="6">
        <v>45747</v>
      </c>
      <c r="L10" s="6">
        <v>45838</v>
      </c>
    </row>
    <row r="11" spans="4:12" ht="13.9" thickTop="1">
      <c r="D11" s="31" t="s">
        <v>85</v>
      </c>
      <c r="E11" s="31" t="s">
        <v>86</v>
      </c>
      <c r="F11" s="160">
        <v>5218.3690000000015</v>
      </c>
      <c r="G11" s="33">
        <v>5492.8840000000018</v>
      </c>
      <c r="H11" s="33">
        <v>5038</v>
      </c>
      <c r="I11" s="33">
        <v>5063</v>
      </c>
      <c r="J11" s="32">
        <v>4548.8160000000007</v>
      </c>
      <c r="K11" s="33">
        <v>4697.0860000000002</v>
      </c>
      <c r="L11" s="57">
        <v>4860.1540000000005</v>
      </c>
    </row>
    <row r="12" spans="4:12" ht="13.15">
      <c r="D12" s="34" t="s">
        <v>87</v>
      </c>
      <c r="E12" s="34" t="s">
        <v>88</v>
      </c>
      <c r="F12" s="161">
        <v>-649.13900000000001</v>
      </c>
      <c r="G12" s="35">
        <v>-1050.539</v>
      </c>
      <c r="H12" s="35">
        <v>-1156</v>
      </c>
      <c r="I12" s="35">
        <v>-1571</v>
      </c>
      <c r="J12" s="36">
        <v>-749.57799999999997</v>
      </c>
      <c r="K12" s="35">
        <v>-551.90800000000002</v>
      </c>
      <c r="L12" s="58">
        <v>-1565.421</v>
      </c>
    </row>
    <row r="13" spans="4:12" ht="12.6" thickBot="1">
      <c r="D13" s="39" t="s">
        <v>89</v>
      </c>
      <c r="E13" s="39" t="s">
        <v>90</v>
      </c>
      <c r="F13" s="162">
        <v>4569.2300000000014</v>
      </c>
      <c r="G13" s="40">
        <v>4442.3450000000021</v>
      </c>
      <c r="H13" s="40">
        <v>3882</v>
      </c>
      <c r="I13" s="40">
        <v>3492</v>
      </c>
      <c r="J13" s="41">
        <v>3799.2380000000007</v>
      </c>
      <c r="K13" s="40">
        <v>4145.1779999999999</v>
      </c>
      <c r="L13" s="56">
        <v>3294.7330000000002</v>
      </c>
    </row>
    <row r="14" spans="4:12" ht="22.9">
      <c r="D14" s="16" t="s">
        <v>38</v>
      </c>
      <c r="E14" s="154" t="s">
        <v>39</v>
      </c>
      <c r="F14" s="163">
        <v>2.2739569112969189</v>
      </c>
      <c r="G14" s="54">
        <v>2.0955814790093639</v>
      </c>
      <c r="H14" s="54">
        <v>1.7</v>
      </c>
      <c r="I14" s="54">
        <v>1.4</v>
      </c>
      <c r="J14" s="53">
        <v>1.5020845735702537</v>
      </c>
      <c r="K14" s="54">
        <v>1.6110211308364371</v>
      </c>
      <c r="L14" s="59">
        <v>1.2119813682089347</v>
      </c>
    </row>
    <row r="15" spans="4:12" ht="13.15">
      <c r="D15" s="34"/>
      <c r="E15" s="34"/>
      <c r="F15" s="164"/>
      <c r="G15" s="38"/>
      <c r="H15" s="38"/>
      <c r="I15" s="38"/>
      <c r="J15" s="37"/>
      <c r="K15" s="38"/>
      <c r="L15" s="60"/>
    </row>
    <row r="16" spans="4:12" ht="13.15">
      <c r="D16" s="34" t="s">
        <v>91</v>
      </c>
      <c r="E16" s="34" t="s">
        <v>92</v>
      </c>
      <c r="F16" s="165">
        <v>4012.5630000000001</v>
      </c>
      <c r="G16" s="12">
        <v>4406</v>
      </c>
      <c r="H16" s="12">
        <v>4500</v>
      </c>
      <c r="I16" s="12">
        <v>4709</v>
      </c>
      <c r="J16" s="14">
        <v>4854.6469999999999</v>
      </c>
      <c r="K16" s="12">
        <v>4950.027</v>
      </c>
      <c r="L16" s="61">
        <v>5089.3180000000002</v>
      </c>
    </row>
    <row r="17" spans="4:12" ht="12.6" thickBot="1">
      <c r="D17" s="39" t="s">
        <v>93</v>
      </c>
      <c r="E17" s="39" t="s">
        <v>94</v>
      </c>
      <c r="F17" s="162">
        <v>8581.7930000000015</v>
      </c>
      <c r="G17" s="40">
        <v>8848</v>
      </c>
      <c r="H17" s="40">
        <v>8381</v>
      </c>
      <c r="I17" s="40">
        <v>8201</v>
      </c>
      <c r="J17" s="41">
        <v>8653.8850000000002</v>
      </c>
      <c r="K17" s="40">
        <v>9095.2049999999999</v>
      </c>
      <c r="L17" s="56">
        <v>8384.0509999999995</v>
      </c>
    </row>
    <row r="18" spans="4:12" ht="22.9">
      <c r="D18" s="16" t="s">
        <v>40</v>
      </c>
      <c r="E18" s="154" t="s">
        <v>41</v>
      </c>
      <c r="F18" s="166">
        <v>3.0280521630199222</v>
      </c>
      <c r="G18" s="54">
        <v>3</v>
      </c>
      <c r="H18" s="54">
        <v>2.6</v>
      </c>
      <c r="I18" s="54">
        <v>2.4</v>
      </c>
      <c r="J18" s="53">
        <v>2.4693122976543829</v>
      </c>
      <c r="K18" s="54">
        <v>2.5389121844190061</v>
      </c>
      <c r="L18" s="59">
        <v>2.2303325060846193</v>
      </c>
    </row>
    <row r="19" spans="4:12" ht="13.15">
      <c r="D19" s="8"/>
      <c r="E19" s="8"/>
    </row>
    <row r="20" spans="4:12" ht="13.15">
      <c r="D20" s="8"/>
      <c r="E20" s="8"/>
    </row>
  </sheetData>
  <pageMargins left="0.7" right="0.7" top="0.75" bottom="0.75" header="0.3" footer="0.3"/>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D6D64-AE3C-438C-8DCE-2A1835B1A5BB}">
  <sheetPr>
    <tabColor rgb="FF92D050"/>
  </sheetPr>
  <dimension ref="D8:Q31"/>
  <sheetViews>
    <sheetView showGridLines="0" zoomScale="80" zoomScaleNormal="70" workbookViewId="0">
      <pane xSplit="4" ySplit="10" topLeftCell="E11" activePane="bottomRight" state="frozen"/>
      <selection pane="bottomRight" activeCell="E39" sqref="E39"/>
      <selection pane="bottomLeft" activeCell="A10" sqref="A10"/>
      <selection pane="topRight" activeCell="D1" sqref="D1"/>
    </sheetView>
  </sheetViews>
  <sheetFormatPr defaultColWidth="8.5703125" defaultRowHeight="12"/>
  <cols>
    <col min="1" max="3" width="4.5703125" style="7" customWidth="1"/>
    <col min="4" max="4" width="86.7109375" style="7" customWidth="1"/>
    <col min="5" max="5" width="80.7109375" style="7" customWidth="1"/>
    <col min="6" max="11" width="8.5703125" style="7"/>
    <col min="12" max="12" width="4.5703125" style="7" customWidth="1"/>
    <col min="13" max="14" width="8.5703125" style="7"/>
    <col min="15" max="15" width="5.5703125" style="7" customWidth="1"/>
    <col min="16" max="16384" width="8.5703125" style="7"/>
  </cols>
  <sheetData>
    <row r="8" spans="4:17">
      <c r="N8" s="49"/>
    </row>
    <row r="10" spans="4:17" ht="12.6" thickBot="1">
      <c r="D10" s="5" t="s">
        <v>47</v>
      </c>
      <c r="E10" s="5" t="s">
        <v>48</v>
      </c>
      <c r="F10" s="9" t="s">
        <v>4</v>
      </c>
      <c r="G10" s="9" t="s">
        <v>5</v>
      </c>
      <c r="H10" s="9" t="s">
        <v>6</v>
      </c>
      <c r="I10" s="9" t="s">
        <v>7</v>
      </c>
      <c r="J10" s="9" t="s">
        <v>8</v>
      </c>
      <c r="K10" s="9" t="s">
        <v>9</v>
      </c>
      <c r="M10" s="9" t="s">
        <v>10</v>
      </c>
      <c r="N10" s="9" t="s">
        <v>12</v>
      </c>
      <c r="P10" s="9" t="s">
        <v>49</v>
      </c>
      <c r="Q10" s="9" t="s">
        <v>11</v>
      </c>
    </row>
    <row r="11" spans="4:17" ht="13.15" thickTop="1" thickBot="1">
      <c r="D11" s="46" t="s">
        <v>95</v>
      </c>
      <c r="E11" s="46" t="s">
        <v>95</v>
      </c>
      <c r="F11" s="134">
        <f>+PnL!G20</f>
        <v>513.20000000000005</v>
      </c>
      <c r="G11" s="134">
        <f>+PnL!H20</f>
        <v>865.6579999999999</v>
      </c>
      <c r="H11" s="84">
        <f>+PnL!I20</f>
        <v>1093.1669999999995</v>
      </c>
      <c r="I11" s="84">
        <f>+PnL!J20</f>
        <v>890.77199999999993</v>
      </c>
      <c r="J11" s="134">
        <f>+PnL!K20</f>
        <v>544.92299999999875</v>
      </c>
      <c r="K11" s="134">
        <f>+PnL!L20</f>
        <v>1001.7120000000012</v>
      </c>
      <c r="M11" s="47">
        <f t="shared" ref="M11:M19" si="0">SUM(F11:I11)</f>
        <v>3362.7969999999996</v>
      </c>
      <c r="N11" s="47">
        <f t="shared" ref="N11:N19" si="1">SUM(H11:K11)</f>
        <v>3530.5739999999996</v>
      </c>
      <c r="P11" s="47">
        <f t="shared" ref="P11:P19" si="2">SUM(F11:G11)</f>
        <v>1378.8579999999999</v>
      </c>
      <c r="Q11" s="47">
        <f t="shared" ref="Q11:Q19" si="3">SUM(J11:K11)</f>
        <v>1546.635</v>
      </c>
    </row>
    <row r="12" spans="4:17" ht="13.15">
      <c r="D12" s="23" t="s">
        <v>96</v>
      </c>
      <c r="E12" s="23" t="s">
        <v>97</v>
      </c>
      <c r="F12" s="135">
        <v>1.6562787100000003</v>
      </c>
      <c r="G12" s="136">
        <v>4.3310501946000004</v>
      </c>
      <c r="H12" s="2">
        <v>24.978179060000002</v>
      </c>
      <c r="I12" s="2">
        <v>50.030905816998882</v>
      </c>
      <c r="J12" s="137">
        <v>19.615813418465613</v>
      </c>
      <c r="K12" s="2">
        <v>17.57454469187919</v>
      </c>
      <c r="M12" s="2">
        <f t="shared" si="0"/>
        <v>80.996413781598889</v>
      </c>
      <c r="N12" s="2">
        <f t="shared" si="1"/>
        <v>112.1994429873437</v>
      </c>
      <c r="P12" s="2">
        <f t="shared" si="2"/>
        <v>5.9873289046000009</v>
      </c>
      <c r="Q12" s="2">
        <f t="shared" si="3"/>
        <v>37.190358110344803</v>
      </c>
    </row>
    <row r="13" spans="4:17" ht="13.15">
      <c r="D13" s="23" t="s">
        <v>98</v>
      </c>
      <c r="E13" s="23" t="s">
        <v>99</v>
      </c>
      <c r="F13" s="137">
        <v>0</v>
      </c>
      <c r="G13" s="2"/>
      <c r="H13" s="2">
        <v>-8.1687300000000046E-2</v>
      </c>
      <c r="I13" s="2">
        <v>1.6962031099999999</v>
      </c>
      <c r="J13" s="137">
        <v>0</v>
      </c>
      <c r="K13" s="2">
        <v>0</v>
      </c>
      <c r="M13" s="2">
        <f t="shared" si="0"/>
        <v>1.6145158099999999</v>
      </c>
      <c r="N13" s="2">
        <f t="shared" si="1"/>
        <v>1.6145158099999999</v>
      </c>
      <c r="P13" s="2">
        <f t="shared" si="2"/>
        <v>0</v>
      </c>
      <c r="Q13" s="2">
        <f t="shared" si="3"/>
        <v>0</v>
      </c>
    </row>
    <row r="14" spans="4:17" ht="13.15">
      <c r="D14" s="23" t="s">
        <v>100</v>
      </c>
      <c r="E14" s="23" t="s">
        <v>101</v>
      </c>
      <c r="F14" s="137">
        <v>4.3665743639613197</v>
      </c>
      <c r="G14" s="136">
        <v>4.9049237779789108</v>
      </c>
      <c r="H14" s="2">
        <v>-2.6132379877253102</v>
      </c>
      <c r="I14" s="2">
        <v>5.1237946423039968</v>
      </c>
      <c r="J14" s="137">
        <v>0</v>
      </c>
      <c r="K14" s="2">
        <v>0</v>
      </c>
      <c r="M14" s="2">
        <f t="shared" si="0"/>
        <v>11.782054796518917</v>
      </c>
      <c r="N14" s="2">
        <f t="shared" si="1"/>
        <v>2.5105566545786866</v>
      </c>
      <c r="P14" s="2">
        <f t="shared" si="2"/>
        <v>9.2714981419402314</v>
      </c>
      <c r="Q14" s="2">
        <f t="shared" si="3"/>
        <v>0</v>
      </c>
    </row>
    <row r="15" spans="4:17" ht="13.15">
      <c r="D15" s="23" t="s">
        <v>102</v>
      </c>
      <c r="E15" s="23" t="s">
        <v>103</v>
      </c>
      <c r="F15" s="137">
        <v>1.73331156</v>
      </c>
      <c r="G15" s="136">
        <v>-4.7419680699999995</v>
      </c>
      <c r="H15" s="2">
        <v>2.9288498600000019</v>
      </c>
      <c r="I15" s="2">
        <v>15.463147390000003</v>
      </c>
      <c r="J15" s="137">
        <v>0.72583645999998503</v>
      </c>
      <c r="K15" s="2">
        <v>2.6611117300000302</v>
      </c>
      <c r="M15" s="2">
        <f t="shared" si="0"/>
        <v>15.383340740000005</v>
      </c>
      <c r="N15" s="2">
        <f t="shared" si="1"/>
        <v>21.778945440000022</v>
      </c>
      <c r="P15" s="2">
        <f t="shared" si="2"/>
        <v>-3.0086565099999998</v>
      </c>
      <c r="Q15" s="2">
        <f t="shared" si="3"/>
        <v>3.3869481900000151</v>
      </c>
    </row>
    <row r="16" spans="4:17" ht="13.15">
      <c r="D16" s="23" t="s">
        <v>104</v>
      </c>
      <c r="E16" s="23" t="s">
        <v>105</v>
      </c>
      <c r="F16" s="137">
        <v>0</v>
      </c>
      <c r="G16" s="136">
        <v>0.13648470999999998</v>
      </c>
      <c r="H16" s="2">
        <v>-0.74938155871299994</v>
      </c>
      <c r="I16" s="2">
        <v>1.0255944336599967</v>
      </c>
      <c r="J16" s="137">
        <v>0</v>
      </c>
      <c r="K16" s="2">
        <v>0</v>
      </c>
      <c r="M16" s="2">
        <f t="shared" si="0"/>
        <v>0.41269758494699671</v>
      </c>
      <c r="N16" s="2">
        <f t="shared" si="1"/>
        <v>0.27621287494699676</v>
      </c>
      <c r="P16" s="2">
        <f t="shared" si="2"/>
        <v>0.13648470999999998</v>
      </c>
      <c r="Q16" s="2">
        <f t="shared" si="3"/>
        <v>0</v>
      </c>
    </row>
    <row r="17" spans="4:17" ht="26.45">
      <c r="D17" s="79" t="s">
        <v>106</v>
      </c>
      <c r="E17" s="79" t="s">
        <v>107</v>
      </c>
      <c r="F17" s="137">
        <v>-2.54498347</v>
      </c>
      <c r="G17" s="136">
        <v>10.346223628927081</v>
      </c>
      <c r="H17" s="2">
        <v>1.11780251</v>
      </c>
      <c r="I17" s="2">
        <v>17.502031970000001</v>
      </c>
      <c r="J17" s="137">
        <v>29.2957871078364</v>
      </c>
      <c r="K17" s="2">
        <v>33.764892238120801</v>
      </c>
      <c r="M17" s="2">
        <f t="shared" si="0"/>
        <v>26.421074638927081</v>
      </c>
      <c r="N17" s="2">
        <f t="shared" si="1"/>
        <v>81.680513825957206</v>
      </c>
      <c r="P17" s="2">
        <f t="shared" si="2"/>
        <v>7.8012401589270812</v>
      </c>
      <c r="Q17" s="2">
        <f t="shared" si="3"/>
        <v>63.060679345957197</v>
      </c>
    </row>
    <row r="18" spans="4:17" ht="13.15">
      <c r="D18" s="23" t="s">
        <v>108</v>
      </c>
      <c r="E18" s="23" t="s">
        <v>109</v>
      </c>
      <c r="F18" s="138">
        <v>0</v>
      </c>
      <c r="G18" s="2"/>
      <c r="H18" s="2">
        <v>0</v>
      </c>
      <c r="I18" s="2">
        <v>5.1634902574847983</v>
      </c>
      <c r="J18" s="137">
        <v>1.52861224</v>
      </c>
      <c r="K18" s="2">
        <v>1.7566922334260002</v>
      </c>
      <c r="M18" s="2">
        <f t="shared" si="0"/>
        <v>5.1634902574847983</v>
      </c>
      <c r="N18" s="2">
        <f t="shared" si="1"/>
        <v>8.448794730910798</v>
      </c>
      <c r="P18" s="2">
        <f t="shared" si="2"/>
        <v>0</v>
      </c>
      <c r="Q18" s="2">
        <f t="shared" si="3"/>
        <v>3.2853044734260002</v>
      </c>
    </row>
    <row r="19" spans="4:17" ht="12.6" thickBot="1">
      <c r="D19" s="46" t="s">
        <v>50</v>
      </c>
      <c r="E19" s="46" t="s">
        <v>50</v>
      </c>
      <c r="F19" s="134">
        <f>+KPIs!F21</f>
        <v>518.36697609905923</v>
      </c>
      <c r="G19" s="134">
        <f>+KPIs!G21</f>
        <v>880.66959172313477</v>
      </c>
      <c r="H19" s="84">
        <f>+KPIs!H21</f>
        <v>1118.7603777543618</v>
      </c>
      <c r="I19" s="84">
        <f>+KPIs!I21</f>
        <v>986.77849025044634</v>
      </c>
      <c r="J19" s="134">
        <f>+KPIs!J21</f>
        <v>596.09411935755816</v>
      </c>
      <c r="K19" s="134">
        <f>+KPIs!K21</f>
        <v>1057.4706337915586</v>
      </c>
      <c r="M19" s="47">
        <f t="shared" si="0"/>
        <v>3504.5754358270024</v>
      </c>
      <c r="N19" s="47">
        <f t="shared" si="1"/>
        <v>3759.1036211539249</v>
      </c>
      <c r="P19" s="47">
        <f t="shared" si="2"/>
        <v>1399.036567822194</v>
      </c>
      <c r="Q19" s="47">
        <f t="shared" si="3"/>
        <v>1653.5647531491168</v>
      </c>
    </row>
    <row r="20" spans="4:17" ht="13.15">
      <c r="D20" s="1"/>
      <c r="E20" s="1"/>
      <c r="F20" s="131"/>
      <c r="G20" s="133"/>
      <c r="H20" s="133"/>
      <c r="I20" s="133"/>
      <c r="J20" s="131"/>
      <c r="K20" s="133"/>
    </row>
    <row r="21" spans="4:17" ht="13.15">
      <c r="D21" s="8"/>
      <c r="E21" s="8"/>
      <c r="J21" s="139"/>
    </row>
    <row r="22" spans="4:17" ht="12.6" thickBot="1">
      <c r="D22" s="46" t="s">
        <v>62</v>
      </c>
      <c r="E22" s="46" t="s">
        <v>110</v>
      </c>
      <c r="F22" s="134">
        <f>+KPIs!F18</f>
        <v>5766.9818224957116</v>
      </c>
      <c r="G22" s="134">
        <f>+KPIs!G18</f>
        <v>7126.4861024448473</v>
      </c>
      <c r="H22" s="134">
        <f>+KPIs!H18</f>
        <v>7498.7631076914395</v>
      </c>
      <c r="I22" s="134">
        <f>+KPIs!I18</f>
        <v>6884.3986545883563</v>
      </c>
      <c r="J22" s="140">
        <f>+KPIs!J18</f>
        <v>6618.4691061695266</v>
      </c>
      <c r="K22" s="140">
        <f>+KPIs!K18</f>
        <v>8132.5906141327578</v>
      </c>
      <c r="M22" s="47">
        <f t="shared" ref="M22:M28" si="4">SUM(F22:I22)</f>
        <v>27276.629687220357</v>
      </c>
      <c r="N22" s="47">
        <f t="shared" ref="N22:N29" si="5">SUM(H22:K22)</f>
        <v>29134.221482582081</v>
      </c>
      <c r="P22" s="47">
        <f t="shared" ref="P22:P29" si="6">SUM(F22:G22)</f>
        <v>12893.46792494056</v>
      </c>
      <c r="Q22" s="47">
        <f t="shared" ref="Q22:Q29" si="7">SUM(J22:K22)</f>
        <v>14751.059720302284</v>
      </c>
    </row>
    <row r="23" spans="4:17" ht="13.15">
      <c r="D23" s="23" t="s">
        <v>111</v>
      </c>
      <c r="E23" s="23" t="s">
        <v>112</v>
      </c>
      <c r="F23" s="141">
        <v>-38.796349919999997</v>
      </c>
      <c r="G23" s="136">
        <v>-39.551862289999988</v>
      </c>
      <c r="H23" s="136">
        <v>-36.782877679999991</v>
      </c>
      <c r="I23" s="136">
        <v>-32.870623359999996</v>
      </c>
      <c r="J23" s="137">
        <v>-30.498544000000003</v>
      </c>
      <c r="K23" s="136">
        <v>-30.51967368</v>
      </c>
      <c r="M23" s="2">
        <f t="shared" si="4"/>
        <v>-148.00171324999997</v>
      </c>
      <c r="N23" s="2">
        <f t="shared" si="5"/>
        <v>-130.67171872</v>
      </c>
      <c r="P23" s="2">
        <f t="shared" si="6"/>
        <v>-78.348212209999986</v>
      </c>
      <c r="Q23" s="2">
        <f t="shared" si="7"/>
        <v>-61.018217680000006</v>
      </c>
    </row>
    <row r="24" spans="4:17" ht="13.15">
      <c r="D24" s="23" t="s">
        <v>113</v>
      </c>
      <c r="E24" s="23" t="s">
        <v>114</v>
      </c>
      <c r="F24" s="48">
        <v>287.55182406000085</v>
      </c>
      <c r="G24" s="136">
        <v>131.59198813999893</v>
      </c>
      <c r="H24" s="136">
        <v>216.35804795999877</v>
      </c>
      <c r="I24" s="136">
        <v>289.94509145000865</v>
      </c>
      <c r="J24" s="137">
        <v>207.90657108000087</v>
      </c>
      <c r="K24" s="136">
        <v>316.45097699000007</v>
      </c>
      <c r="M24" s="2">
        <f t="shared" si="4"/>
        <v>925.44695161000732</v>
      </c>
      <c r="N24" s="2">
        <f t="shared" si="5"/>
        <v>1030.6606874800084</v>
      </c>
      <c r="P24" s="2">
        <f t="shared" si="6"/>
        <v>419.14381219999979</v>
      </c>
      <c r="Q24" s="2">
        <f t="shared" si="7"/>
        <v>524.35754807000092</v>
      </c>
    </row>
    <row r="25" spans="4:17" ht="13.15">
      <c r="D25" s="23" t="s">
        <v>115</v>
      </c>
      <c r="E25" s="23" t="s">
        <v>115</v>
      </c>
      <c r="F25" s="48">
        <v>26.302209373797723</v>
      </c>
      <c r="G25" s="136">
        <v>26.498900455067613</v>
      </c>
      <c r="H25" s="136">
        <v>26.427099142469846</v>
      </c>
      <c r="I25" s="136">
        <v>37.027885309626207</v>
      </c>
      <c r="J25" s="137">
        <v>33.456100829293973</v>
      </c>
      <c r="K25" s="136">
        <v>32.303111954897133</v>
      </c>
      <c r="M25" s="2">
        <f t="shared" si="4"/>
        <v>116.25609428096138</v>
      </c>
      <c r="N25" s="2">
        <f t="shared" si="5"/>
        <v>129.21419723628716</v>
      </c>
      <c r="P25" s="2">
        <f t="shared" si="6"/>
        <v>52.801109828865336</v>
      </c>
      <c r="Q25" s="2">
        <f t="shared" si="7"/>
        <v>65.759212784191106</v>
      </c>
    </row>
    <row r="26" spans="4:17" ht="13.9" thickBot="1">
      <c r="D26" s="42" t="s">
        <v>116</v>
      </c>
      <c r="E26" s="42" t="s">
        <v>117</v>
      </c>
      <c r="F26" s="142">
        <f t="shared" ref="F26:K26" si="8">SUM(F22:F25)</f>
        <v>6042.0395060095107</v>
      </c>
      <c r="G26" s="142">
        <f t="shared" si="8"/>
        <v>7245.0251287499141</v>
      </c>
      <c r="H26" s="142">
        <f t="shared" si="8"/>
        <v>7704.7653771139085</v>
      </c>
      <c r="I26" s="142">
        <f t="shared" si="8"/>
        <v>7178.5010079879912</v>
      </c>
      <c r="J26" s="143">
        <f t="shared" si="8"/>
        <v>6829.3332340788211</v>
      </c>
      <c r="K26" s="143">
        <f t="shared" si="8"/>
        <v>8450.8250293976562</v>
      </c>
      <c r="M26" s="43">
        <f t="shared" si="4"/>
        <v>28170.331019861322</v>
      </c>
      <c r="N26" s="43">
        <f t="shared" si="5"/>
        <v>30163.424648578377</v>
      </c>
      <c r="P26" s="43">
        <f t="shared" si="6"/>
        <v>13287.064634759425</v>
      </c>
      <c r="Q26" s="43">
        <f t="shared" si="7"/>
        <v>15280.158263476478</v>
      </c>
    </row>
    <row r="27" spans="4:17" ht="13.15">
      <c r="D27" s="23" t="s">
        <v>118</v>
      </c>
      <c r="E27" s="23" t="s">
        <v>119</v>
      </c>
      <c r="F27" s="137">
        <f>+KPIs!F19</f>
        <v>-1025.3861393400002</v>
      </c>
      <c r="G27" s="137">
        <f>+KPIs!G19</f>
        <v>-1110.5832343200004</v>
      </c>
      <c r="H27" s="137">
        <f>+KPIs!H19</f>
        <v>-1129.8799090600003</v>
      </c>
      <c r="I27" s="137">
        <f>+KPIs!I19</f>
        <v>-1110.9342220400006</v>
      </c>
      <c r="J27" s="137">
        <f>+KPIs!J19</f>
        <v>-1149.1065330000001</v>
      </c>
      <c r="K27" s="137">
        <f>+KPIs!K19</f>
        <v>-1315.7824324999999</v>
      </c>
      <c r="M27" s="2">
        <f t="shared" si="4"/>
        <v>-4376.7835047600011</v>
      </c>
      <c r="N27" s="2">
        <f t="shared" si="5"/>
        <v>-4705.7030966000011</v>
      </c>
      <c r="P27" s="2">
        <f t="shared" si="6"/>
        <v>-2135.9693736600007</v>
      </c>
      <c r="Q27" s="2">
        <f t="shared" si="7"/>
        <v>-2464.8889655000003</v>
      </c>
    </row>
    <row r="28" spans="4:17" ht="13.15">
      <c r="D28" s="23" t="s">
        <v>120</v>
      </c>
      <c r="E28" s="23" t="s">
        <v>121</v>
      </c>
      <c r="F28" s="137">
        <v>-1.3815872500017601</v>
      </c>
      <c r="G28" s="136">
        <v>-1.7450810600000022</v>
      </c>
      <c r="H28" s="136">
        <v>2.6542092599999982</v>
      </c>
      <c r="I28" s="136">
        <v>3.9692140520091899</v>
      </c>
      <c r="J28" s="137">
        <v>-14.012701078820999</v>
      </c>
      <c r="K28" s="136">
        <v>-10.7185968976555</v>
      </c>
      <c r="M28" s="2">
        <f t="shared" si="4"/>
        <v>3.4967550020074256</v>
      </c>
      <c r="N28" s="2">
        <f t="shared" si="5"/>
        <v>-18.10787466446731</v>
      </c>
      <c r="P28" s="2">
        <f t="shared" si="6"/>
        <v>-3.1266683100017625</v>
      </c>
      <c r="Q28" s="2">
        <f t="shared" si="7"/>
        <v>-24.731297976476498</v>
      </c>
    </row>
    <row r="29" spans="4:17" ht="12.6" thickBot="1">
      <c r="D29" s="46" t="s">
        <v>64</v>
      </c>
      <c r="E29" s="46" t="s">
        <v>122</v>
      </c>
      <c r="F29" s="134">
        <f>SUM(F26:F28)</f>
        <v>5015.2717794195087</v>
      </c>
      <c r="G29" s="134">
        <f>SUM(G26:G28)</f>
        <v>6132.6968133699138</v>
      </c>
      <c r="H29" s="134">
        <f t="shared" ref="H29:I29" si="9">SUM(H26:H28)</f>
        <v>6577.5396773139082</v>
      </c>
      <c r="I29" s="134">
        <f t="shared" si="9"/>
        <v>6071.5360000000001</v>
      </c>
      <c r="J29" s="140">
        <f>SUM(J26:J28)</f>
        <v>5666.2139999999999</v>
      </c>
      <c r="K29" s="140">
        <f>SUM(K26:K28)</f>
        <v>7124.3240000000005</v>
      </c>
      <c r="M29" s="47">
        <f t="shared" ref="M29" si="10">SUM(M26:M28)</f>
        <v>23797.044270103328</v>
      </c>
      <c r="N29" s="47">
        <f t="shared" si="5"/>
        <v>25439.613677313908</v>
      </c>
      <c r="P29" s="47">
        <f t="shared" si="6"/>
        <v>11147.968592789422</v>
      </c>
      <c r="Q29" s="47">
        <f t="shared" si="7"/>
        <v>12790.538</v>
      </c>
    </row>
    <row r="30" spans="4:17">
      <c r="F30" s="133"/>
      <c r="G30" s="131"/>
      <c r="H30" s="131"/>
      <c r="I30" s="131"/>
      <c r="J30" s="131"/>
      <c r="K30" s="131"/>
    </row>
    <row r="31" spans="4:17">
      <c r="J31" s="131"/>
    </row>
  </sheetData>
  <pageMargins left="0.7" right="0.7" top="0.75" bottom="0.75" header="0.3" footer="0.3"/>
  <pageSetup paperSize="9" scale="4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2EDF9-9C0F-488C-82B1-98ACA5467E2A}">
  <sheetPr>
    <tabColor rgb="FF92D050"/>
  </sheetPr>
  <dimension ref="D10:P20"/>
  <sheetViews>
    <sheetView showGridLines="0" zoomScaleNormal="100" workbookViewId="0">
      <pane xSplit="4" ySplit="10" topLeftCell="I23" activePane="bottomRight" state="frozen"/>
      <selection pane="bottomRight" activeCell="I23" sqref="I23"/>
      <selection pane="bottomLeft" activeCell="A10" sqref="A10"/>
      <selection pane="topRight" activeCell="D1" sqref="D1"/>
    </sheetView>
  </sheetViews>
  <sheetFormatPr defaultColWidth="8.5703125" defaultRowHeight="12"/>
  <cols>
    <col min="1" max="3" width="4.5703125" style="7" customWidth="1"/>
    <col min="4" max="5" width="63.42578125" style="7" customWidth="1"/>
    <col min="6" max="11" width="8.5703125" style="7"/>
    <col min="12" max="12" width="4.5703125" style="7" customWidth="1"/>
    <col min="13" max="13" width="8.5703125" style="7"/>
    <col min="14" max="14" width="8.5703125" style="7" customWidth="1"/>
    <col min="15" max="15" width="4.5703125" style="7" customWidth="1"/>
    <col min="16" max="16384" width="8.5703125" style="7"/>
  </cols>
  <sheetData>
    <row r="10" spans="4:16" ht="12.6" thickBot="1">
      <c r="D10" s="5" t="s">
        <v>47</v>
      </c>
      <c r="E10" s="156" t="s">
        <v>48</v>
      </c>
      <c r="F10" s="9" t="s">
        <v>4</v>
      </c>
      <c r="G10" s="9" t="s">
        <v>5</v>
      </c>
      <c r="H10" s="9" t="s">
        <v>6</v>
      </c>
      <c r="I10" s="9" t="s">
        <v>7</v>
      </c>
      <c r="J10" s="9" t="s">
        <v>8</v>
      </c>
      <c r="K10" s="9" t="s">
        <v>9</v>
      </c>
      <c r="M10" s="9" t="s">
        <v>10</v>
      </c>
      <c r="N10" s="9" t="s">
        <v>11</v>
      </c>
      <c r="P10" s="9" t="s">
        <v>12</v>
      </c>
    </row>
    <row r="11" spans="4:16" ht="13.15" thickTop="1" thickBot="1">
      <c r="D11" s="46" t="s">
        <v>50</v>
      </c>
      <c r="E11" s="157" t="s">
        <v>123</v>
      </c>
      <c r="F11" s="47">
        <v>518.36697609905923</v>
      </c>
      <c r="G11" s="47">
        <v>880.66959172313477</v>
      </c>
      <c r="H11" s="47">
        <v>1118.760377754362</v>
      </c>
      <c r="I11" s="47">
        <v>986.77849025044725</v>
      </c>
      <c r="J11" s="62">
        <v>596.09411935755793</v>
      </c>
      <c r="K11" s="64">
        <v>1057.4706337915579</v>
      </c>
      <c r="M11" s="47">
        <f t="shared" ref="M11:M17" si="0">SUM(F11:I11)</f>
        <v>3504.5754358270033</v>
      </c>
      <c r="N11" s="47">
        <f>SUM(J11:K11)</f>
        <v>1653.5647531491159</v>
      </c>
      <c r="P11" s="47">
        <f>SUM(H11:K11)</f>
        <v>3759.1036211539249</v>
      </c>
    </row>
    <row r="12" spans="4:16" ht="13.15">
      <c r="D12" s="23" t="s">
        <v>124</v>
      </c>
      <c r="E12" s="158" t="s">
        <v>125</v>
      </c>
      <c r="F12" s="155">
        <v>-232.28034553999998</v>
      </c>
      <c r="G12" s="2">
        <v>-241.20040544</v>
      </c>
      <c r="H12" s="2">
        <v>-246.90345914060327</v>
      </c>
      <c r="I12" s="2">
        <v>-254.87839502999998</v>
      </c>
      <c r="J12" s="48">
        <v>-266.32852021999997</v>
      </c>
      <c r="K12" s="65">
        <v>-272.52488873158484</v>
      </c>
      <c r="M12" s="2">
        <f t="shared" si="0"/>
        <v>-975.26260515060324</v>
      </c>
      <c r="N12" s="2">
        <f t="shared" ref="N12:N17" si="1">SUM(J12:K12)</f>
        <v>-538.85340895158481</v>
      </c>
      <c r="P12" s="2">
        <f t="shared" ref="P12:P17" si="2">SUM(H12:K12)</f>
        <v>-1040.635263122188</v>
      </c>
    </row>
    <row r="13" spans="4:16" ht="12.6" thickBot="1">
      <c r="D13" s="46" t="s">
        <v>126</v>
      </c>
      <c r="E13" s="157" t="s">
        <v>127</v>
      </c>
      <c r="F13" s="47">
        <f t="shared" ref="F13:K13" si="3">SUM(F11:F12)</f>
        <v>286.08663055905924</v>
      </c>
      <c r="G13" s="47">
        <f t="shared" si="3"/>
        <v>639.46918628313483</v>
      </c>
      <c r="H13" s="47">
        <f t="shared" si="3"/>
        <v>871.85691861375881</v>
      </c>
      <c r="I13" s="47">
        <f t="shared" si="3"/>
        <v>731.90009522044727</v>
      </c>
      <c r="J13" s="63">
        <f t="shared" si="3"/>
        <v>329.76559913755796</v>
      </c>
      <c r="K13" s="47">
        <f t="shared" si="3"/>
        <v>784.94574505997309</v>
      </c>
      <c r="M13" s="47">
        <f t="shared" ref="M13" si="4">SUM(F13:I13)</f>
        <v>2529.3128306764002</v>
      </c>
      <c r="N13" s="47">
        <f t="shared" si="1"/>
        <v>1114.7113441975312</v>
      </c>
      <c r="P13" s="47">
        <f t="shared" si="2"/>
        <v>2718.4683580317374</v>
      </c>
    </row>
    <row r="14" spans="4:16" ht="13.15">
      <c r="D14" s="23" t="s">
        <v>128</v>
      </c>
      <c r="E14" s="158" t="s">
        <v>129</v>
      </c>
      <c r="F14" s="2">
        <v>-265.53932053000017</v>
      </c>
      <c r="G14" s="2">
        <v>-336.18173723164978</v>
      </c>
      <c r="H14" s="2">
        <v>-355.95837898667901</v>
      </c>
      <c r="I14" s="2">
        <v>-560.11085601266541</v>
      </c>
      <c r="J14" s="48">
        <v>-315.41401525863972</v>
      </c>
      <c r="K14" s="65">
        <v>-374.70863410136013</v>
      </c>
      <c r="M14" s="2">
        <f t="shared" si="0"/>
        <v>-1517.7902927609944</v>
      </c>
      <c r="N14" s="2">
        <f t="shared" si="1"/>
        <v>-690.12264935999985</v>
      </c>
      <c r="P14" s="2">
        <f t="shared" si="2"/>
        <v>-1606.1918843593442</v>
      </c>
    </row>
    <row r="15" spans="4:16" ht="13.15">
      <c r="D15" s="23" t="s">
        <v>130</v>
      </c>
      <c r="E15" s="158" t="s">
        <v>131</v>
      </c>
      <c r="F15" s="2">
        <v>-6.9713458000000044</v>
      </c>
      <c r="G15" s="2">
        <v>-36.478491420000012</v>
      </c>
      <c r="H15" s="2">
        <v>67.855801010000036</v>
      </c>
      <c r="I15" s="2">
        <v>-62.395932549999998</v>
      </c>
      <c r="J15" s="48">
        <v>-9.6514544299999905</v>
      </c>
      <c r="K15" s="65">
        <v>-40.197896209999996</v>
      </c>
      <c r="M15" s="2">
        <f>SUM(F15:I15)</f>
        <v>-37.989968759999975</v>
      </c>
      <c r="N15" s="2">
        <f t="shared" si="1"/>
        <v>-49.849350639999983</v>
      </c>
      <c r="P15" s="2">
        <f t="shared" si="2"/>
        <v>-44.389482179999945</v>
      </c>
    </row>
    <row r="16" spans="4:16" ht="13.15">
      <c r="D16" s="23" t="s">
        <v>132</v>
      </c>
      <c r="E16" s="158" t="s">
        <v>133</v>
      </c>
      <c r="F16" s="2">
        <v>307.33199999999999</v>
      </c>
      <c r="G16" s="2">
        <v>671.9849999999999</v>
      </c>
      <c r="H16" s="2">
        <v>63.2</v>
      </c>
      <c r="I16" s="2">
        <v>-485.51</v>
      </c>
      <c r="J16" s="48">
        <v>86.043000000000063</v>
      </c>
      <c r="K16" s="65">
        <v>703.91999999999985</v>
      </c>
      <c r="M16" s="2">
        <f t="shared" si="0"/>
        <v>557.00699999999983</v>
      </c>
      <c r="N16" s="2">
        <f t="shared" si="1"/>
        <v>789.96299999999997</v>
      </c>
      <c r="P16" s="2">
        <f t="shared" si="2"/>
        <v>367.65299999999991</v>
      </c>
    </row>
    <row r="17" spans="4:16" ht="12.6" thickBot="1">
      <c r="D17" s="46" t="s">
        <v>134</v>
      </c>
      <c r="E17" s="157" t="s">
        <v>135</v>
      </c>
      <c r="F17" s="47">
        <f t="shared" ref="F17:K17" si="5">SUM(F13:F16)</f>
        <v>320.90796422905908</v>
      </c>
      <c r="G17" s="47">
        <f t="shared" si="5"/>
        <v>938.793957631485</v>
      </c>
      <c r="H17" s="47">
        <f t="shared" si="5"/>
        <v>646.95434063707989</v>
      </c>
      <c r="I17" s="47">
        <f t="shared" si="5"/>
        <v>-376.11669334221813</v>
      </c>
      <c r="J17" s="63">
        <f t="shared" si="5"/>
        <v>90.74312944891831</v>
      </c>
      <c r="K17" s="47">
        <f t="shared" si="5"/>
        <v>1073.9592147486128</v>
      </c>
      <c r="M17" s="47">
        <f t="shared" si="0"/>
        <v>1530.5395691554058</v>
      </c>
      <c r="N17" s="47">
        <f t="shared" si="1"/>
        <v>1164.7023441975311</v>
      </c>
      <c r="P17" s="47">
        <f t="shared" si="2"/>
        <v>1435.5399914923928</v>
      </c>
    </row>
    <row r="18" spans="4:16" ht="13.15">
      <c r="D18" s="1"/>
      <c r="E18" s="1"/>
    </row>
    <row r="19" spans="4:16" ht="13.15">
      <c r="D19" s="1"/>
      <c r="E19" s="1"/>
      <c r="M19" s="95"/>
    </row>
    <row r="20" spans="4:16" ht="13.15">
      <c r="D20" s="8"/>
      <c r="E20" s="8"/>
    </row>
  </sheetData>
  <pageMargins left="0.7" right="0.7" top="0.75" bottom="0.75" header="0.3" footer="0.3"/>
  <pageSetup paperSize="9" scale="4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2431E-8348-492A-A3AB-A04370F6CE98}">
  <sheetPr>
    <tabColor theme="6" tint="0.79998168889431442"/>
  </sheetPr>
  <dimension ref="D4:V62"/>
  <sheetViews>
    <sheetView showGridLines="0" zoomScale="80" zoomScaleNormal="80" zoomScaleSheetLayoutView="90" workbookViewId="0">
      <pane xSplit="4" ySplit="10" topLeftCell="E11" activePane="bottomRight" state="frozen"/>
      <selection pane="bottomRight" activeCell="I61" sqref="I61"/>
      <selection pane="bottomLeft" activeCell="D48" sqref="D48"/>
      <selection pane="topRight" activeCell="D48" sqref="D48"/>
    </sheetView>
  </sheetViews>
  <sheetFormatPr defaultColWidth="8.85546875" defaultRowHeight="12" outlineLevelRow="1"/>
  <cols>
    <col min="1" max="3" width="4.85546875" style="7" customWidth="1"/>
    <col min="4" max="5" width="63.42578125" style="7" customWidth="1"/>
    <col min="6" max="8" width="9.42578125" style="7" customWidth="1"/>
    <col min="9" max="9" width="8.85546875" style="7" customWidth="1"/>
    <col min="10" max="11" width="9.42578125" style="7" customWidth="1"/>
    <col min="12" max="12" width="4.85546875" style="7" customWidth="1"/>
    <col min="13" max="14" width="8.85546875" style="7" customWidth="1"/>
    <col min="15" max="15" width="3.5703125" style="7" customWidth="1"/>
    <col min="16" max="16" width="5.7109375" style="7" bestFit="1" customWidth="1"/>
    <col min="17" max="17" width="8.85546875" style="7" customWidth="1"/>
    <col min="18" max="16384" width="8.85546875" style="7"/>
  </cols>
  <sheetData>
    <row r="4" spans="4:18" ht="27.6" hidden="1" customHeight="1">
      <c r="F4" s="51" t="s">
        <v>136</v>
      </c>
      <c r="G4" s="51"/>
      <c r="H4" s="51" t="s">
        <v>137</v>
      </c>
      <c r="I4" s="50"/>
      <c r="J4" s="51" t="s">
        <v>138</v>
      </c>
      <c r="K4" s="51"/>
    </row>
    <row r="5" spans="4:18" hidden="1"/>
    <row r="6" spans="4:18" hidden="1"/>
    <row r="7" spans="4:18" hidden="1"/>
    <row r="8" spans="4:18" hidden="1"/>
    <row r="9" spans="4:18" ht="39.75" customHeight="1">
      <c r="F9" s="67"/>
      <c r="G9" s="67"/>
      <c r="H9" s="67"/>
      <c r="J9" s="68"/>
      <c r="K9" s="68"/>
    </row>
    <row r="10" spans="4:18" ht="69.95" customHeight="1" thickBot="1">
      <c r="D10" s="69" t="s">
        <v>47</v>
      </c>
      <c r="E10" s="69" t="s">
        <v>48</v>
      </c>
      <c r="F10" s="9" t="s">
        <v>4</v>
      </c>
      <c r="G10" s="9" t="s">
        <v>5</v>
      </c>
      <c r="H10" s="9" t="s">
        <v>6</v>
      </c>
      <c r="I10" s="9" t="s">
        <v>7</v>
      </c>
      <c r="J10" s="9" t="s">
        <v>8</v>
      </c>
      <c r="K10" s="9" t="s">
        <v>9</v>
      </c>
      <c r="M10" s="45" t="s">
        <v>10</v>
      </c>
      <c r="N10" s="45" t="s">
        <v>11</v>
      </c>
    </row>
    <row r="11" spans="4:18" ht="15.6" customHeight="1" thickTop="1">
      <c r="D11" s="70" t="s">
        <v>139</v>
      </c>
      <c r="E11" s="70" t="s">
        <v>140</v>
      </c>
      <c r="F11" s="72"/>
      <c r="G11" s="72"/>
      <c r="H11" s="72"/>
      <c r="I11" s="72"/>
      <c r="J11" s="71"/>
      <c r="K11" s="71"/>
      <c r="M11" s="72"/>
      <c r="N11" s="72"/>
    </row>
    <row r="12" spans="4:18" ht="15.6" customHeight="1" thickBot="1">
      <c r="D12" s="73" t="s">
        <v>141</v>
      </c>
      <c r="E12" s="73" t="s">
        <v>142</v>
      </c>
      <c r="F12" s="75">
        <v>-106</v>
      </c>
      <c r="G12" s="75">
        <v>196.203</v>
      </c>
      <c r="H12" s="75">
        <v>438.00200000000007</v>
      </c>
      <c r="I12" s="75">
        <v>275.50499999999943</v>
      </c>
      <c r="J12" s="74">
        <v>-121</v>
      </c>
      <c r="K12" s="74">
        <v>243.55700000000002</v>
      </c>
      <c r="M12" s="75">
        <v>803.71</v>
      </c>
      <c r="N12" s="75">
        <v>122.557</v>
      </c>
      <c r="P12" s="95"/>
      <c r="Q12" s="95"/>
      <c r="R12" s="95"/>
    </row>
    <row r="13" spans="4:18" ht="15.6" customHeight="1">
      <c r="D13" s="76" t="s">
        <v>143</v>
      </c>
      <c r="E13" s="76" t="s">
        <v>144</v>
      </c>
      <c r="F13" s="78"/>
      <c r="G13" s="78"/>
      <c r="H13" s="78"/>
      <c r="I13" s="78"/>
      <c r="J13" s="77"/>
      <c r="K13" s="77">
        <v>0</v>
      </c>
      <c r="M13" s="78"/>
      <c r="N13" s="78"/>
      <c r="P13" s="95"/>
      <c r="Q13" s="95"/>
      <c r="R13" s="95"/>
    </row>
    <row r="14" spans="4:18" ht="15.6" customHeight="1">
      <c r="D14" s="79" t="s">
        <v>145</v>
      </c>
      <c r="E14" s="79" t="s">
        <v>146</v>
      </c>
      <c r="F14" s="80">
        <v>386</v>
      </c>
      <c r="G14" s="80">
        <v>419</v>
      </c>
      <c r="H14" s="80">
        <v>429</v>
      </c>
      <c r="I14" s="80">
        <v>470</v>
      </c>
      <c r="J14" s="77">
        <v>439</v>
      </c>
      <c r="K14" s="77">
        <v>468.45100000000002</v>
      </c>
      <c r="M14" s="80">
        <v>1704.0119999999999</v>
      </c>
      <c r="N14" s="80">
        <v>907.45100000000002</v>
      </c>
      <c r="P14" s="95"/>
      <c r="Q14" s="95"/>
      <c r="R14" s="95"/>
    </row>
    <row r="15" spans="4:18" ht="16.350000000000001" customHeight="1">
      <c r="D15" s="79" t="s">
        <v>147</v>
      </c>
      <c r="E15" s="79" t="s">
        <v>148</v>
      </c>
      <c r="F15" s="80">
        <v>-10</v>
      </c>
      <c r="G15" s="80">
        <v>7</v>
      </c>
      <c r="H15" s="80">
        <v>-2.2039999999999997</v>
      </c>
      <c r="I15" s="80">
        <v>-25.795999999999999</v>
      </c>
      <c r="J15" s="77">
        <v>-17</v>
      </c>
      <c r="K15" s="77">
        <v>9.6210000000000004</v>
      </c>
      <c r="M15" s="80">
        <v>-30.631</v>
      </c>
      <c r="N15" s="80">
        <v>-7.3789999999999996</v>
      </c>
      <c r="P15" s="95"/>
      <c r="Q15" s="95"/>
      <c r="R15" s="95"/>
    </row>
    <row r="16" spans="4:18" ht="15" customHeight="1">
      <c r="D16" s="79" t="s">
        <v>149</v>
      </c>
      <c r="E16" s="79" t="s">
        <v>150</v>
      </c>
      <c r="F16" s="80">
        <v>1</v>
      </c>
      <c r="G16" s="80">
        <v>2</v>
      </c>
      <c r="H16" s="80">
        <v>0</v>
      </c>
      <c r="I16" s="80">
        <v>10.285999999999998</v>
      </c>
      <c r="J16" s="77">
        <v>4</v>
      </c>
      <c r="K16" s="77">
        <v>2.1840000000000002</v>
      </c>
      <c r="M16" s="80">
        <v>13.446999999999999</v>
      </c>
      <c r="N16" s="80">
        <v>6.1840000000000002</v>
      </c>
      <c r="P16" s="95"/>
      <c r="Q16" s="95"/>
      <c r="R16" s="95"/>
    </row>
    <row r="17" spans="4:19" ht="15" customHeight="1">
      <c r="D17" s="79" t="s">
        <v>151</v>
      </c>
      <c r="E17" s="79" t="s">
        <v>152</v>
      </c>
      <c r="F17" s="77">
        <v>-4</v>
      </c>
      <c r="G17" s="77">
        <v>0</v>
      </c>
      <c r="H17" s="77">
        <v>-1.3710000000000004</v>
      </c>
      <c r="I17" s="77">
        <v>-2.6289999999999996</v>
      </c>
      <c r="J17" s="77">
        <v>0</v>
      </c>
      <c r="K17" s="77">
        <v>0</v>
      </c>
      <c r="M17" s="77">
        <v>-7.5179999999999998</v>
      </c>
      <c r="N17" s="77">
        <v>0</v>
      </c>
      <c r="P17" s="95"/>
      <c r="Q17" s="95"/>
      <c r="R17" s="95"/>
    </row>
    <row r="18" spans="4:19" ht="15.6" customHeight="1">
      <c r="D18" s="79" t="s">
        <v>153</v>
      </c>
      <c r="E18" s="79" t="s">
        <v>154</v>
      </c>
      <c r="F18" s="80">
        <v>236</v>
      </c>
      <c r="G18" s="80">
        <v>230</v>
      </c>
      <c r="H18" s="80">
        <v>231.08500000000004</v>
      </c>
      <c r="I18" s="80">
        <v>234.73699999999997</v>
      </c>
      <c r="J18" s="77">
        <v>234</v>
      </c>
      <c r="K18" s="77">
        <v>225.71800000000002</v>
      </c>
      <c r="M18" s="80">
        <v>931.58100000000002</v>
      </c>
      <c r="N18" s="80">
        <v>459.71800000000002</v>
      </c>
      <c r="P18" s="95"/>
      <c r="Q18" s="95"/>
      <c r="R18" s="95"/>
    </row>
    <row r="19" spans="4:19" ht="15.6" customHeight="1">
      <c r="D19" s="79" t="s">
        <v>155</v>
      </c>
      <c r="E19" s="79" t="s">
        <v>156</v>
      </c>
      <c r="F19" s="80">
        <v>0</v>
      </c>
      <c r="G19" s="80">
        <v>12</v>
      </c>
      <c r="H19" s="80">
        <v>3.2040000000000006</v>
      </c>
      <c r="I19" s="80">
        <v>-86.31</v>
      </c>
      <c r="J19" s="77">
        <v>4</v>
      </c>
      <c r="K19" s="77">
        <v>44.701999999999998</v>
      </c>
      <c r="M19" s="80">
        <v>-71.105999999999995</v>
      </c>
      <c r="N19" s="80">
        <v>48.701999999999998</v>
      </c>
      <c r="P19" s="95"/>
      <c r="Q19" s="95"/>
      <c r="R19" s="95"/>
    </row>
    <row r="20" spans="4:19" ht="16.350000000000001" customHeight="1">
      <c r="D20" s="79" t="s">
        <v>157</v>
      </c>
      <c r="E20" s="79" t="s">
        <v>158</v>
      </c>
      <c r="F20" s="80">
        <v>0</v>
      </c>
      <c r="G20" s="80">
        <v>0</v>
      </c>
      <c r="H20" s="80">
        <v>0</v>
      </c>
      <c r="I20" s="80">
        <v>34.823</v>
      </c>
      <c r="J20" s="77">
        <v>47</v>
      </c>
      <c r="K20" s="77">
        <v>51.539000000000001</v>
      </c>
      <c r="M20" s="80">
        <v>34.823</v>
      </c>
      <c r="N20" s="80">
        <v>98.539000000000001</v>
      </c>
      <c r="P20" s="95"/>
      <c r="Q20" s="95"/>
      <c r="R20" s="95"/>
    </row>
    <row r="21" spans="4:19" ht="15.6" customHeight="1">
      <c r="D21" s="79" t="s">
        <v>159</v>
      </c>
      <c r="E21" s="79" t="s">
        <v>160</v>
      </c>
      <c r="F21" s="80">
        <v>0</v>
      </c>
      <c r="G21" s="80">
        <v>0</v>
      </c>
      <c r="H21" s="80">
        <v>0</v>
      </c>
      <c r="I21" s="80">
        <v>0</v>
      </c>
      <c r="J21" s="77">
        <v>1</v>
      </c>
      <c r="K21" s="77">
        <v>0.51899999999999991</v>
      </c>
      <c r="M21" s="80">
        <v>0</v>
      </c>
      <c r="N21" s="80">
        <v>1.5189999999999999</v>
      </c>
      <c r="P21" s="95"/>
      <c r="Q21" s="95"/>
      <c r="R21" s="95"/>
    </row>
    <row r="22" spans="4:19" ht="15.6" customHeight="1" thickBot="1">
      <c r="D22" s="42" t="s">
        <v>161</v>
      </c>
      <c r="E22" s="42" t="s">
        <v>162</v>
      </c>
      <c r="F22" s="43">
        <v>307</v>
      </c>
      <c r="G22" s="43">
        <v>672</v>
      </c>
      <c r="H22" s="43">
        <v>63.454000000000093</v>
      </c>
      <c r="I22" s="43">
        <v>-485.29799999999994</v>
      </c>
      <c r="J22" s="43">
        <v>86</v>
      </c>
      <c r="K22" s="43">
        <v>703.96299999999997</v>
      </c>
      <c r="L22" s="43"/>
      <c r="M22" s="43">
        <v>557.26300000000003</v>
      </c>
      <c r="N22" s="43">
        <v>789.96299999999997</v>
      </c>
      <c r="P22" s="95"/>
      <c r="Q22" s="95"/>
      <c r="R22" s="95"/>
    </row>
    <row r="23" spans="4:19" ht="15.6" customHeight="1">
      <c r="D23" s="81" t="s">
        <v>163</v>
      </c>
      <c r="E23" s="81" t="s">
        <v>164</v>
      </c>
      <c r="F23" s="83">
        <v>-67</v>
      </c>
      <c r="G23" s="83">
        <v>-84</v>
      </c>
      <c r="H23" s="83">
        <v>192.846</v>
      </c>
      <c r="I23" s="83">
        <v>-266.39699999999999</v>
      </c>
      <c r="J23" s="82">
        <v>106</v>
      </c>
      <c r="K23" s="82">
        <v>-153.965</v>
      </c>
      <c r="M23" s="83">
        <v>-224.922</v>
      </c>
      <c r="N23" s="83">
        <v>-47.965000000000003</v>
      </c>
      <c r="P23" s="95"/>
      <c r="Q23" s="95"/>
      <c r="R23" s="95"/>
    </row>
    <row r="24" spans="4:19" ht="15.6" customHeight="1">
      <c r="D24" s="81" t="s">
        <v>165</v>
      </c>
      <c r="E24" s="81" t="s">
        <v>166</v>
      </c>
      <c r="F24" s="83">
        <v>145</v>
      </c>
      <c r="G24" s="83">
        <v>-25</v>
      </c>
      <c r="H24" s="83">
        <v>23.61</v>
      </c>
      <c r="I24" s="83">
        <v>-409.96899999999994</v>
      </c>
      <c r="J24" s="82">
        <v>180</v>
      </c>
      <c r="K24" s="82">
        <v>-11.35499999999999</v>
      </c>
      <c r="M24" s="83">
        <v>-266.00599999999997</v>
      </c>
      <c r="N24" s="83">
        <v>168.64500000000001</v>
      </c>
      <c r="P24" s="95"/>
      <c r="Q24" s="95"/>
      <c r="R24" s="95"/>
    </row>
    <row r="25" spans="4:19" ht="15.6" customHeight="1">
      <c r="D25" s="81" t="s">
        <v>167</v>
      </c>
      <c r="E25" s="81" t="s">
        <v>168</v>
      </c>
      <c r="F25" s="83">
        <v>0</v>
      </c>
      <c r="G25" s="83">
        <v>-1</v>
      </c>
      <c r="H25" s="83">
        <v>0</v>
      </c>
      <c r="I25" s="83">
        <v>8.8999999999999968E-2</v>
      </c>
      <c r="J25" s="82">
        <v>-46</v>
      </c>
      <c r="K25" s="82">
        <v>46</v>
      </c>
      <c r="M25" s="83">
        <v>-1.012</v>
      </c>
      <c r="N25" s="83">
        <v>0</v>
      </c>
      <c r="P25" s="95"/>
      <c r="Q25" s="95"/>
      <c r="R25" s="95"/>
    </row>
    <row r="26" spans="4:19" ht="15.6" customHeight="1">
      <c r="D26" s="81" t="s">
        <v>169</v>
      </c>
      <c r="E26" s="81" t="s">
        <v>170</v>
      </c>
      <c r="F26" s="83">
        <v>163</v>
      </c>
      <c r="G26" s="83">
        <v>750</v>
      </c>
      <c r="H26" s="83">
        <v>-211.26799999999992</v>
      </c>
      <c r="I26" s="83">
        <v>229.59199999999998</v>
      </c>
      <c r="J26" s="82">
        <v>-218</v>
      </c>
      <c r="K26" s="82">
        <v>789.96799999999996</v>
      </c>
      <c r="M26" s="83">
        <v>931.52800000000002</v>
      </c>
      <c r="N26" s="83">
        <v>571.96799999999996</v>
      </c>
      <c r="P26" s="95"/>
      <c r="Q26" s="95"/>
      <c r="R26" s="95"/>
    </row>
    <row r="27" spans="4:19" ht="15" customHeight="1">
      <c r="D27" s="81" t="s">
        <v>171</v>
      </c>
      <c r="E27" s="81" t="s">
        <v>172</v>
      </c>
      <c r="F27" s="83">
        <v>43</v>
      </c>
      <c r="G27" s="83">
        <v>22</v>
      </c>
      <c r="H27" s="83">
        <v>16.549999999999997</v>
      </c>
      <c r="I27" s="83">
        <v>-19.770000000000003</v>
      </c>
      <c r="J27" s="82">
        <v>78</v>
      </c>
      <c r="K27" s="82">
        <v>8.2079999999999984</v>
      </c>
      <c r="M27" s="83">
        <v>61.851999999999997</v>
      </c>
      <c r="N27" s="83">
        <v>86.207999999999998</v>
      </c>
      <c r="P27" s="95"/>
      <c r="Q27" s="95"/>
      <c r="R27" s="95"/>
    </row>
    <row r="28" spans="4:19" ht="15.6" customHeight="1">
      <c r="D28" s="81" t="s">
        <v>173</v>
      </c>
      <c r="E28" s="81" t="s">
        <v>174</v>
      </c>
      <c r="F28" s="83">
        <v>11</v>
      </c>
      <c r="G28" s="83">
        <v>-3</v>
      </c>
      <c r="H28" s="83">
        <v>7.5110000000000001</v>
      </c>
      <c r="I28" s="83">
        <v>-6.145999999999999</v>
      </c>
      <c r="J28" s="82">
        <v>16</v>
      </c>
      <c r="K28" s="82">
        <v>-13.641</v>
      </c>
      <c r="M28" s="83">
        <v>9.1430000000000007</v>
      </c>
      <c r="N28" s="83">
        <v>2.359</v>
      </c>
      <c r="P28" s="95"/>
      <c r="Q28" s="95"/>
      <c r="R28" s="95"/>
    </row>
    <row r="29" spans="4:19" ht="15.6" customHeight="1">
      <c r="D29" s="81" t="s">
        <v>175</v>
      </c>
      <c r="E29" s="81" t="s">
        <v>176</v>
      </c>
      <c r="F29" s="83">
        <v>10</v>
      </c>
      <c r="G29" s="83">
        <v>15</v>
      </c>
      <c r="H29" s="83">
        <v>34.204999999999998</v>
      </c>
      <c r="I29" s="83">
        <v>-10.504000000000005</v>
      </c>
      <c r="J29" s="82">
        <v>-30</v>
      </c>
      <c r="K29" s="82">
        <v>37.9</v>
      </c>
      <c r="M29" s="83">
        <v>48.872999999999998</v>
      </c>
      <c r="N29" s="83">
        <v>7.9</v>
      </c>
      <c r="P29" s="95"/>
      <c r="Q29" s="95"/>
      <c r="R29" s="95"/>
    </row>
    <row r="30" spans="4:19" ht="15.6" customHeight="1">
      <c r="D30" s="81" t="s">
        <v>177</v>
      </c>
      <c r="E30" s="81" t="s">
        <v>178</v>
      </c>
      <c r="F30" s="83">
        <v>2</v>
      </c>
      <c r="G30" s="83">
        <v>-2</v>
      </c>
      <c r="H30" s="83">
        <v>0</v>
      </c>
      <c r="I30" s="83">
        <v>-2.1930000000000001</v>
      </c>
      <c r="J30" s="82">
        <v>0</v>
      </c>
      <c r="K30" s="82">
        <v>1.1120000000000001</v>
      </c>
      <c r="M30" s="83">
        <v>-2.1930000000000001</v>
      </c>
      <c r="N30" s="83">
        <v>1.1120000000000001</v>
      </c>
      <c r="P30" s="95"/>
      <c r="Q30" s="95"/>
      <c r="R30" s="95"/>
    </row>
    <row r="31" spans="4:19" ht="15.6" customHeight="1">
      <c r="D31" s="79" t="s">
        <v>130</v>
      </c>
      <c r="E31" s="79" t="s">
        <v>179</v>
      </c>
      <c r="F31" s="83">
        <v>-1</v>
      </c>
      <c r="G31" s="83">
        <v>0</v>
      </c>
      <c r="H31" s="2">
        <v>0</v>
      </c>
      <c r="I31" s="2">
        <v>1</v>
      </c>
      <c r="J31" s="15">
        <v>0</v>
      </c>
      <c r="K31" s="15">
        <v>0</v>
      </c>
      <c r="M31" s="2">
        <v>0</v>
      </c>
      <c r="N31" s="2">
        <v>0</v>
      </c>
      <c r="P31" s="95"/>
      <c r="Q31" s="95"/>
      <c r="R31" s="95"/>
    </row>
    <row r="32" spans="4:19" ht="15.6" customHeight="1" outlineLevel="1" thickBot="1">
      <c r="D32" s="73" t="s">
        <v>180</v>
      </c>
      <c r="E32" s="73" t="s">
        <v>181</v>
      </c>
      <c r="F32" s="85">
        <v>809</v>
      </c>
      <c r="G32" s="85">
        <v>1538.203</v>
      </c>
      <c r="H32" s="85">
        <v>1160.6100000000001</v>
      </c>
      <c r="I32" s="85">
        <v>427</v>
      </c>
      <c r="J32" s="84">
        <v>677</v>
      </c>
      <c r="K32" s="84">
        <v>1750.2539999999999</v>
      </c>
      <c r="M32" s="85">
        <v>3935.2629999999999</v>
      </c>
      <c r="N32" s="85">
        <v>2427.2539999999999</v>
      </c>
      <c r="P32" s="95"/>
      <c r="Q32" s="95"/>
      <c r="R32" s="95"/>
      <c r="S32" s="95"/>
    </row>
    <row r="33" spans="4:22" ht="15.6" customHeight="1" outlineLevel="1">
      <c r="D33" s="76" t="s">
        <v>182</v>
      </c>
      <c r="E33" s="76" t="s">
        <v>183</v>
      </c>
      <c r="F33" s="2">
        <v>-14.387</v>
      </c>
      <c r="G33" s="2">
        <v>-56.613</v>
      </c>
      <c r="H33" s="2">
        <v>-18</v>
      </c>
      <c r="I33" s="2">
        <v>-78</v>
      </c>
      <c r="J33" s="15">
        <v>-105</v>
      </c>
      <c r="K33" s="15">
        <v>-59.706999999999994</v>
      </c>
      <c r="M33" s="2">
        <v>-166.88300000000001</v>
      </c>
      <c r="N33" s="2">
        <v>-164.70699999999999</v>
      </c>
      <c r="P33" s="95"/>
      <c r="Q33" s="95"/>
      <c r="R33" s="95"/>
    </row>
    <row r="34" spans="4:22" ht="15.6" customHeight="1" thickBot="1">
      <c r="D34" s="73" t="s">
        <v>184</v>
      </c>
      <c r="E34" s="73" t="s">
        <v>185</v>
      </c>
      <c r="F34" s="75">
        <v>795</v>
      </c>
      <c r="G34" s="75">
        <v>1481</v>
      </c>
      <c r="H34" s="75">
        <v>1142.6100000000001</v>
      </c>
      <c r="I34" s="75">
        <v>349.38999999999987</v>
      </c>
      <c r="J34" s="74">
        <v>572</v>
      </c>
      <c r="K34" s="74">
        <v>1690.3919999999998</v>
      </c>
      <c r="M34" s="75">
        <v>3768.38</v>
      </c>
      <c r="N34" s="75">
        <v>2262.3919999999998</v>
      </c>
      <c r="P34" s="95"/>
      <c r="Q34" s="95"/>
      <c r="R34" s="95"/>
      <c r="S34" s="95"/>
      <c r="T34" s="95"/>
      <c r="U34" s="95"/>
      <c r="V34" s="95"/>
    </row>
    <row r="35" spans="4:22" ht="15.6" customHeight="1" thickBot="1">
      <c r="D35" s="86"/>
      <c r="E35" s="86"/>
      <c r="F35" s="88"/>
      <c r="G35" s="88"/>
      <c r="H35" s="88"/>
      <c r="I35" s="88">
        <v>0</v>
      </c>
      <c r="J35" s="87"/>
      <c r="K35" s="87">
        <v>0</v>
      </c>
      <c r="M35" s="88"/>
      <c r="N35" s="88"/>
      <c r="P35" s="95"/>
      <c r="Q35" s="95"/>
      <c r="R35" s="95"/>
    </row>
    <row r="36" spans="4:22" ht="15.6" customHeight="1">
      <c r="D36" s="70" t="s">
        <v>186</v>
      </c>
      <c r="E36" s="70" t="s">
        <v>187</v>
      </c>
      <c r="F36" s="78"/>
      <c r="G36" s="78">
        <v>0</v>
      </c>
      <c r="H36" s="78">
        <v>0</v>
      </c>
      <c r="I36" s="78">
        <v>0</v>
      </c>
      <c r="J36" s="89"/>
      <c r="K36" s="89">
        <v>0</v>
      </c>
      <c r="M36" s="78"/>
      <c r="N36" s="78"/>
      <c r="P36" s="95"/>
      <c r="Q36" s="95"/>
      <c r="R36" s="95"/>
    </row>
    <row r="37" spans="4:22" ht="15.6" customHeight="1">
      <c r="D37" s="79" t="s">
        <v>188</v>
      </c>
      <c r="E37" s="79" t="s">
        <v>189</v>
      </c>
      <c r="F37" s="80">
        <v>-182</v>
      </c>
      <c r="G37" s="80">
        <v>-398.78399999999999</v>
      </c>
      <c r="H37" s="80">
        <v>-415.16700000000003</v>
      </c>
      <c r="I37" s="80">
        <v>-511.27700000000004</v>
      </c>
      <c r="J37" s="77">
        <v>-517</v>
      </c>
      <c r="K37" s="77">
        <v>-333.22900000000004</v>
      </c>
      <c r="M37" s="80">
        <v>-1507.2280000000001</v>
      </c>
      <c r="N37" s="80">
        <v>-850.22900000000004</v>
      </c>
      <c r="P37" s="95"/>
      <c r="Q37" s="95"/>
      <c r="R37" s="95"/>
    </row>
    <row r="38" spans="4:22" ht="15" customHeight="1">
      <c r="D38" s="79" t="s">
        <v>190</v>
      </c>
      <c r="E38" s="79" t="s">
        <v>191</v>
      </c>
      <c r="F38" s="80">
        <v>0</v>
      </c>
      <c r="G38" s="80">
        <v>1.5</v>
      </c>
      <c r="H38" s="80">
        <v>122.133</v>
      </c>
      <c r="I38" s="80">
        <v>12.940000000000012</v>
      </c>
      <c r="J38" s="77">
        <v>0</v>
      </c>
      <c r="K38" s="77">
        <v>0.90900000000000003</v>
      </c>
      <c r="M38" s="80">
        <v>136.57300000000001</v>
      </c>
      <c r="N38" s="80">
        <v>0.90900000000000003</v>
      </c>
      <c r="P38" s="95"/>
      <c r="Q38" s="95"/>
      <c r="R38" s="95"/>
    </row>
    <row r="39" spans="4:22" ht="15.6" customHeight="1">
      <c r="D39" s="79" t="s">
        <v>192</v>
      </c>
      <c r="E39" s="23" t="s">
        <v>193</v>
      </c>
      <c r="F39" s="80">
        <v>-49</v>
      </c>
      <c r="G39" s="80">
        <v>-43.111999999999995</v>
      </c>
      <c r="H39" s="80">
        <v>-0.68400000000000993</v>
      </c>
      <c r="I39" s="80">
        <v>43</v>
      </c>
      <c r="J39" s="77">
        <v>0</v>
      </c>
      <c r="K39" s="77">
        <v>0</v>
      </c>
      <c r="M39" s="80">
        <v>-50.18</v>
      </c>
      <c r="N39" s="80">
        <v>0</v>
      </c>
      <c r="P39" s="95"/>
      <c r="Q39" s="95"/>
      <c r="R39" s="95"/>
    </row>
    <row r="40" spans="4:22" ht="15.6" customHeight="1">
      <c r="D40" s="79" t="s">
        <v>194</v>
      </c>
      <c r="E40" s="23" t="s">
        <v>195</v>
      </c>
      <c r="F40" s="80">
        <v>0</v>
      </c>
      <c r="G40" s="80">
        <v>0</v>
      </c>
      <c r="H40" s="80">
        <v>0</v>
      </c>
      <c r="I40" s="80">
        <v>-6.3</v>
      </c>
      <c r="J40" s="77">
        <v>0</v>
      </c>
      <c r="K40" s="77">
        <v>0</v>
      </c>
      <c r="M40" s="80">
        <v>-6.3</v>
      </c>
      <c r="N40" s="80">
        <v>0</v>
      </c>
      <c r="P40" s="95"/>
      <c r="Q40" s="95"/>
      <c r="R40" s="95"/>
    </row>
    <row r="41" spans="4:22" ht="15.6" customHeight="1">
      <c r="D41" s="79" t="s">
        <v>196</v>
      </c>
      <c r="E41" s="79" t="s">
        <v>197</v>
      </c>
      <c r="F41" s="80">
        <v>-11</v>
      </c>
      <c r="G41" s="80">
        <v>-39.770000000000003</v>
      </c>
      <c r="H41" s="80">
        <v>-3.4519999999999982</v>
      </c>
      <c r="I41" s="80">
        <v>-4.4859999999999971</v>
      </c>
      <c r="J41" s="77">
        <v>-5</v>
      </c>
      <c r="K41" s="77">
        <v>-4.8170000000000002</v>
      </c>
      <c r="M41" s="80">
        <v>-58.707999999999998</v>
      </c>
      <c r="N41" s="80">
        <v>-9.8170000000000002</v>
      </c>
      <c r="P41" s="95"/>
      <c r="Q41" s="95"/>
      <c r="R41" s="95"/>
    </row>
    <row r="42" spans="4:22" ht="15.6" customHeight="1">
      <c r="D42" s="79" t="s">
        <v>198</v>
      </c>
      <c r="E42" s="79" t="s">
        <v>199</v>
      </c>
      <c r="F42" s="80">
        <v>3</v>
      </c>
      <c r="G42" s="80">
        <v>2.8719999999999999</v>
      </c>
      <c r="H42" s="80">
        <v>3.0500000000000007</v>
      </c>
      <c r="I42" s="80">
        <v>238.58600000000001</v>
      </c>
      <c r="J42" s="77">
        <v>3</v>
      </c>
      <c r="K42" s="77">
        <v>4.569</v>
      </c>
      <c r="M42" s="80">
        <v>247.50800000000001</v>
      </c>
      <c r="N42" s="80">
        <v>7.569</v>
      </c>
      <c r="P42" s="95"/>
      <c r="Q42" s="95"/>
      <c r="R42" s="95"/>
    </row>
    <row r="43" spans="4:22" ht="15.6" customHeight="1">
      <c r="D43" s="79" t="s">
        <v>200</v>
      </c>
      <c r="E43" s="79" t="s">
        <v>201</v>
      </c>
      <c r="F43" s="80">
        <v>0</v>
      </c>
      <c r="G43" s="80">
        <v>0</v>
      </c>
      <c r="H43" s="77">
        <v>0</v>
      </c>
      <c r="I43" s="77">
        <v>-10.35</v>
      </c>
      <c r="J43" s="77">
        <v>10</v>
      </c>
      <c r="K43" s="77">
        <v>0.26200000000000045</v>
      </c>
      <c r="M43" s="77">
        <v>-10.35</v>
      </c>
      <c r="N43" s="77">
        <v>10.262</v>
      </c>
      <c r="P43" s="95"/>
      <c r="Q43" s="95"/>
      <c r="R43" s="95"/>
    </row>
    <row r="44" spans="4:22" ht="15.6" customHeight="1">
      <c r="D44" s="79" t="s">
        <v>202</v>
      </c>
      <c r="E44" s="79" t="s">
        <v>203</v>
      </c>
      <c r="F44" s="80">
        <v>6</v>
      </c>
      <c r="G44" s="80">
        <v>10.132999999999999</v>
      </c>
      <c r="H44" s="80">
        <v>10.246000000000002</v>
      </c>
      <c r="I44" s="80">
        <v>31.212</v>
      </c>
      <c r="J44" s="77">
        <v>3</v>
      </c>
      <c r="K44" s="77">
        <v>6.8450000000000006</v>
      </c>
      <c r="M44" s="80">
        <v>57.591000000000001</v>
      </c>
      <c r="N44" s="80">
        <v>9.8450000000000006</v>
      </c>
      <c r="P44" s="95"/>
      <c r="Q44" s="95"/>
      <c r="R44" s="95"/>
    </row>
    <row r="45" spans="4:22" ht="15.6" customHeight="1">
      <c r="D45" s="79" t="s">
        <v>204</v>
      </c>
      <c r="E45" s="79" t="s">
        <v>205</v>
      </c>
      <c r="F45" s="80">
        <v>0</v>
      </c>
      <c r="G45" s="80">
        <v>0</v>
      </c>
      <c r="H45" s="80">
        <v>0</v>
      </c>
      <c r="I45" s="80">
        <v>0</v>
      </c>
      <c r="J45" s="77">
        <v>0</v>
      </c>
      <c r="K45" s="77">
        <v>3.1429999999999998</v>
      </c>
      <c r="M45" s="80">
        <v>0</v>
      </c>
      <c r="N45" s="80">
        <v>3.1429999999999998</v>
      </c>
      <c r="P45" s="95"/>
      <c r="Q45" s="95"/>
      <c r="R45" s="95"/>
    </row>
    <row r="46" spans="4:22" ht="15.6" customHeight="1" thickBot="1">
      <c r="D46" s="73" t="s">
        <v>206</v>
      </c>
      <c r="E46" s="73" t="s">
        <v>207</v>
      </c>
      <c r="F46" s="74">
        <v>-233</v>
      </c>
      <c r="G46" s="74">
        <v>-467</v>
      </c>
      <c r="H46" s="74">
        <v>-284</v>
      </c>
      <c r="I46" s="74">
        <v>-206.67500000000004</v>
      </c>
      <c r="J46" s="74">
        <v>-506</v>
      </c>
      <c r="K46" s="74">
        <v>-322.31799999999998</v>
      </c>
      <c r="M46" s="75">
        <v>-1191.0940000000001</v>
      </c>
      <c r="N46" s="75">
        <v>-828.31799999999998</v>
      </c>
      <c r="P46" s="95"/>
      <c r="Q46" s="95"/>
      <c r="R46" s="95"/>
    </row>
    <row r="47" spans="4:22" ht="15.6" customHeight="1" thickBot="1">
      <c r="D47" s="86"/>
      <c r="E47" s="86"/>
      <c r="F47" s="88"/>
      <c r="G47" s="88"/>
      <c r="H47" s="88"/>
      <c r="I47" s="88"/>
      <c r="J47" s="87"/>
      <c r="K47" s="87"/>
      <c r="M47" s="88"/>
      <c r="N47" s="88">
        <v>0</v>
      </c>
      <c r="P47" s="95"/>
      <c r="Q47" s="95"/>
      <c r="R47" s="95"/>
    </row>
    <row r="48" spans="4:22" ht="15" customHeight="1">
      <c r="D48" s="70" t="s">
        <v>208</v>
      </c>
      <c r="E48" s="70" t="s">
        <v>209</v>
      </c>
      <c r="F48" s="80"/>
      <c r="G48" s="78"/>
      <c r="H48" s="78"/>
      <c r="I48" s="78"/>
      <c r="J48" s="89"/>
      <c r="K48" s="89"/>
      <c r="M48" s="78"/>
      <c r="N48" s="78"/>
      <c r="P48" s="95"/>
      <c r="Q48" s="95"/>
      <c r="R48" s="95"/>
    </row>
    <row r="49" spans="4:18" ht="15.6" customHeight="1">
      <c r="D49" s="79" t="s">
        <v>210</v>
      </c>
      <c r="E49" s="79" t="s">
        <v>211</v>
      </c>
      <c r="F49" s="80">
        <v>0</v>
      </c>
      <c r="G49" s="80">
        <v>0</v>
      </c>
      <c r="H49" s="80">
        <v>0</v>
      </c>
      <c r="I49" s="80">
        <v>-134.91800000000001</v>
      </c>
      <c r="J49" s="80">
        <v>0</v>
      </c>
      <c r="K49" s="80">
        <v>0</v>
      </c>
      <c r="M49" s="80">
        <v>-134.91800000000001</v>
      </c>
      <c r="N49" s="80">
        <v>0</v>
      </c>
      <c r="P49" s="95"/>
      <c r="Q49" s="95"/>
      <c r="R49" s="95"/>
    </row>
    <row r="50" spans="4:18" ht="14.45" customHeight="1">
      <c r="D50" s="79" t="s">
        <v>212</v>
      </c>
      <c r="E50" s="79" t="s">
        <v>213</v>
      </c>
      <c r="F50" s="80">
        <v>-166</v>
      </c>
      <c r="G50" s="80">
        <v>-188.03800000000001</v>
      </c>
      <c r="H50" s="80">
        <v>-227.21500000000003</v>
      </c>
      <c r="I50" s="80">
        <v>-181.51499999999999</v>
      </c>
      <c r="J50" s="77">
        <v>-190</v>
      </c>
      <c r="K50" s="77">
        <v>-207.88600000000002</v>
      </c>
      <c r="M50" s="80">
        <v>-762.76800000000003</v>
      </c>
      <c r="N50" s="80">
        <v>-397.88600000000002</v>
      </c>
      <c r="P50" s="95"/>
      <c r="Q50" s="95"/>
      <c r="R50" s="95"/>
    </row>
    <row r="51" spans="4:18" ht="15.6" customHeight="1">
      <c r="D51" s="79" t="s">
        <v>214</v>
      </c>
      <c r="E51" s="79" t="s">
        <v>215</v>
      </c>
      <c r="F51" s="80">
        <v>-72.918999999999997</v>
      </c>
      <c r="G51" s="80">
        <v>-83.364999999999995</v>
      </c>
      <c r="H51" s="80">
        <v>-77.687000000000012</v>
      </c>
      <c r="I51" s="80">
        <v>-86.22399999999999</v>
      </c>
      <c r="J51" s="77">
        <v>-88</v>
      </c>
      <c r="K51" s="77">
        <v>-91.418000000000006</v>
      </c>
      <c r="M51" s="80">
        <v>-320.19499999999999</v>
      </c>
      <c r="N51" s="80">
        <v>-179.41800000000001</v>
      </c>
      <c r="P51" s="95"/>
      <c r="Q51" s="95"/>
      <c r="R51" s="95"/>
    </row>
    <row r="52" spans="4:18" ht="15.6" customHeight="1">
      <c r="D52" s="79" t="s">
        <v>216</v>
      </c>
      <c r="E52" s="79" t="s">
        <v>217</v>
      </c>
      <c r="F52" s="80">
        <v>280</v>
      </c>
      <c r="G52" s="80">
        <v>300</v>
      </c>
      <c r="H52" s="80">
        <v>248.75699999999995</v>
      </c>
      <c r="I52" s="80">
        <v>193.45800000000008</v>
      </c>
      <c r="J52" s="77">
        <v>452</v>
      </c>
      <c r="K52" s="77">
        <v>1633.3960000000002</v>
      </c>
      <c r="M52" s="80">
        <v>1022.215</v>
      </c>
      <c r="N52" s="80">
        <v>2085.3960000000002</v>
      </c>
      <c r="P52" s="95"/>
      <c r="Q52" s="95"/>
      <c r="R52" s="95"/>
    </row>
    <row r="53" spans="4:18" ht="15.6" customHeight="1">
      <c r="D53" s="79" t="s">
        <v>218</v>
      </c>
      <c r="E53" s="79" t="s">
        <v>219</v>
      </c>
      <c r="F53" s="80">
        <v>-33.055999999999997</v>
      </c>
      <c r="G53" s="80">
        <v>-767.51199999999994</v>
      </c>
      <c r="H53" s="80">
        <v>-230.53700000000003</v>
      </c>
      <c r="I53" s="80">
        <v>-602.41100000000006</v>
      </c>
      <c r="J53" s="77">
        <v>-302</v>
      </c>
      <c r="K53" s="77">
        <v>-1530.3230000000001</v>
      </c>
      <c r="M53" s="80">
        <v>-1633.5160000000001</v>
      </c>
      <c r="N53" s="80">
        <v>-1832.3230000000001</v>
      </c>
      <c r="P53" s="95"/>
      <c r="Q53" s="95"/>
      <c r="R53" s="95"/>
    </row>
    <row r="54" spans="4:18" ht="15.6" customHeight="1">
      <c r="D54" s="79" t="s">
        <v>220</v>
      </c>
      <c r="E54" s="79" t="s">
        <v>221</v>
      </c>
      <c r="F54" s="77">
        <v>0</v>
      </c>
      <c r="G54" s="77">
        <v>0</v>
      </c>
      <c r="H54" s="77">
        <v>0</v>
      </c>
      <c r="I54" s="77">
        <v>0</v>
      </c>
      <c r="J54" s="77">
        <v>0</v>
      </c>
      <c r="K54" s="77">
        <v>0</v>
      </c>
      <c r="M54" s="80"/>
      <c r="N54" s="80">
        <v>0</v>
      </c>
      <c r="P54" s="95"/>
      <c r="Q54" s="95"/>
      <c r="R54" s="95"/>
    </row>
    <row r="55" spans="4:18" ht="15.6" customHeight="1">
      <c r="D55" s="79" t="s">
        <v>222</v>
      </c>
      <c r="E55" s="79" t="s">
        <v>223</v>
      </c>
      <c r="F55" s="80">
        <v>-167.82300000000001</v>
      </c>
      <c r="G55" s="80">
        <v>-169.60299999999998</v>
      </c>
      <c r="H55" s="80">
        <v>-154.21300000000002</v>
      </c>
      <c r="I55" s="80">
        <v>-156.02599999999995</v>
      </c>
      <c r="J55" s="77">
        <v>-136</v>
      </c>
      <c r="K55" s="77">
        <v>-158</v>
      </c>
      <c r="M55" s="80">
        <v>-647.66499999999996</v>
      </c>
      <c r="N55" s="80">
        <v>-294</v>
      </c>
      <c r="P55" s="95"/>
      <c r="Q55" s="95"/>
      <c r="R55" s="95"/>
    </row>
    <row r="56" spans="4:18" ht="15.6" customHeight="1" thickBot="1">
      <c r="D56" s="73" t="s">
        <v>224</v>
      </c>
      <c r="E56" s="73" t="s">
        <v>209</v>
      </c>
      <c r="F56" s="75">
        <v>-160.38</v>
      </c>
      <c r="G56" s="75">
        <v>-907.93600000000004</v>
      </c>
      <c r="H56" s="75">
        <v>-440.89499999999998</v>
      </c>
      <c r="I56" s="75">
        <v>-967.63600000000019</v>
      </c>
      <c r="J56" s="74">
        <v>-264</v>
      </c>
      <c r="K56" s="74">
        <v>-354.23099999999999</v>
      </c>
      <c r="M56" s="75">
        <v>-2476.8470000000002</v>
      </c>
      <c r="N56" s="75">
        <v>-618.23099999999999</v>
      </c>
      <c r="P56" s="95"/>
      <c r="Q56" s="95"/>
      <c r="R56" s="95"/>
    </row>
    <row r="57" spans="4:18" ht="15.6" customHeight="1" thickBot="1">
      <c r="D57" s="90"/>
      <c r="E57" s="90"/>
      <c r="F57" s="92">
        <v>0</v>
      </c>
      <c r="G57" s="92"/>
      <c r="H57" s="92"/>
      <c r="I57" s="92"/>
      <c r="J57" s="91"/>
      <c r="K57" s="91">
        <v>0</v>
      </c>
      <c r="M57" s="92"/>
      <c r="N57" s="92"/>
      <c r="P57" s="95"/>
      <c r="Q57" s="95"/>
      <c r="R57" s="95"/>
    </row>
    <row r="58" spans="4:18" ht="15.6" customHeight="1" thickBot="1">
      <c r="D58" s="86" t="s">
        <v>225</v>
      </c>
      <c r="E58" s="86" t="s">
        <v>226</v>
      </c>
      <c r="F58" s="92">
        <v>402</v>
      </c>
      <c r="G58" s="92">
        <v>105.18799999999999</v>
      </c>
      <c r="H58" s="92">
        <v>414.80399999999997</v>
      </c>
      <c r="I58" s="92">
        <v>-821.553</v>
      </c>
      <c r="J58" s="91">
        <v>-198</v>
      </c>
      <c r="K58" s="91">
        <v>1013.843</v>
      </c>
      <c r="M58" s="92">
        <v>100.43899999999999</v>
      </c>
      <c r="N58" s="92">
        <v>815.84299999999996</v>
      </c>
      <c r="P58" s="95"/>
      <c r="Q58" s="95"/>
      <c r="R58" s="95"/>
    </row>
    <row r="59" spans="4:18" ht="15.6" customHeight="1">
      <c r="D59" s="76" t="s">
        <v>227</v>
      </c>
      <c r="E59" s="76" t="s">
        <v>228</v>
      </c>
      <c r="F59" s="80">
        <v>649.13900000000001</v>
      </c>
      <c r="G59" s="80">
        <v>1051</v>
      </c>
      <c r="H59" s="80">
        <v>1156</v>
      </c>
      <c r="I59" s="80">
        <v>1571.1310000000001</v>
      </c>
      <c r="J59" s="80">
        <v>750</v>
      </c>
      <c r="K59" s="80">
        <v>552</v>
      </c>
      <c r="M59" s="80">
        <v>649.13900000000001</v>
      </c>
      <c r="N59" s="80">
        <v>749.57799999999997</v>
      </c>
      <c r="P59" s="95"/>
      <c r="Q59" s="95"/>
      <c r="R59" s="95"/>
    </row>
    <row r="60" spans="4:18" ht="15.6" customHeight="1" thickBot="1">
      <c r="D60" s="93" t="s">
        <v>229</v>
      </c>
      <c r="E60" s="93" t="s">
        <v>230</v>
      </c>
      <c r="F60" s="94">
        <v>1050.539</v>
      </c>
      <c r="G60" s="94">
        <v>1156</v>
      </c>
      <c r="H60" s="94">
        <v>1571.1310000000001</v>
      </c>
      <c r="I60" s="94">
        <v>750</v>
      </c>
      <c r="J60" s="94">
        <v>552</v>
      </c>
      <c r="K60" s="94">
        <v>1565.421</v>
      </c>
      <c r="M60" s="94">
        <v>749.57799999999997</v>
      </c>
      <c r="N60" s="94">
        <v>1565.421</v>
      </c>
      <c r="P60" s="95"/>
      <c r="Q60" s="95"/>
      <c r="R60" s="95"/>
    </row>
    <row r="61" spans="4:18" ht="13.15">
      <c r="D61" s="8"/>
      <c r="E61" s="8"/>
      <c r="R61" s="95">
        <f t="shared" ref="R13:R61" si="0">SUM(J61:K61)-N61</f>
        <v>0</v>
      </c>
    </row>
    <row r="62" spans="4:18">
      <c r="F62" s="95"/>
      <c r="G62" s="95"/>
      <c r="H62" s="95"/>
      <c r="I62" s="95"/>
      <c r="J62" s="95"/>
      <c r="K62" s="95"/>
      <c r="L62" s="95"/>
      <c r="M62" s="95"/>
      <c r="N62" s="95"/>
    </row>
  </sheetData>
  <hyperlinks>
    <hyperlink ref="F4" r:id="rId1" xr:uid="{E17860BB-4F85-4E3E-9F0F-3A9DF04A9E2C}"/>
    <hyperlink ref="H4" r:id="rId2" xr:uid="{E6AE2B78-96A7-4BEB-B70C-D3CFF192082B}"/>
    <hyperlink ref="J4" r:id="rId3" xr:uid="{8C5075F3-4475-4E65-B6D2-BC59EFDD7B39}"/>
  </hyperlinks>
  <pageMargins left="0.7" right="0.7" top="0.75" bottom="0.75" header="0.3" footer="0.3"/>
  <pageSetup paperSize="9" scale="44"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01DE8-A1B9-4951-A59A-DC250C3058B6}">
  <sheetPr>
    <tabColor theme="6" tint="0.79998168889431442"/>
  </sheetPr>
  <dimension ref="C9:T37"/>
  <sheetViews>
    <sheetView showGridLines="0" tabSelected="1" zoomScale="80" zoomScaleNormal="80" workbookViewId="0">
      <pane xSplit="5" ySplit="9" topLeftCell="F10" activePane="bottomRight" state="frozen"/>
      <selection pane="bottomRight" activeCell="G22" sqref="G22:J22"/>
      <selection pane="bottomLeft" activeCell="D48" sqref="D48"/>
      <selection pane="topRight" activeCell="D48" sqref="D48"/>
    </sheetView>
  </sheetViews>
  <sheetFormatPr defaultColWidth="8.85546875" defaultRowHeight="12" outlineLevelRow="1" outlineLevelCol="1"/>
  <cols>
    <col min="1" max="3" width="1.5703125" style="7" customWidth="1"/>
    <col min="4" max="4" width="60.42578125" style="7" customWidth="1"/>
    <col min="5" max="5" width="72.85546875" style="7" customWidth="1" outlineLevel="1"/>
    <col min="6" max="12" width="8.85546875" style="7" customWidth="1"/>
    <col min="13" max="13" width="4.85546875" style="7" customWidth="1"/>
    <col min="14" max="15" width="8.85546875" style="7" customWidth="1"/>
    <col min="16" max="16" width="4.85546875" style="7" customWidth="1"/>
    <col min="17" max="18" width="8.85546875" style="7" customWidth="1"/>
    <col min="19" max="16384" width="8.85546875" style="7"/>
  </cols>
  <sheetData>
    <row r="9" spans="4:20" ht="12.6" thickBot="1">
      <c r="D9" s="5" t="s">
        <v>47</v>
      </c>
      <c r="E9" s="5" t="s">
        <v>48</v>
      </c>
      <c r="F9" s="9" t="s">
        <v>231</v>
      </c>
      <c r="G9" s="9" t="s">
        <v>4</v>
      </c>
      <c r="H9" s="9" t="s">
        <v>5</v>
      </c>
      <c r="I9" s="9" t="s">
        <v>6</v>
      </c>
      <c r="J9" s="9" t="s">
        <v>7</v>
      </c>
      <c r="K9" s="9" t="s">
        <v>8</v>
      </c>
      <c r="L9" s="9" t="s">
        <v>9</v>
      </c>
      <c r="N9" s="9" t="s">
        <v>10</v>
      </c>
      <c r="O9" s="9" t="s">
        <v>11</v>
      </c>
      <c r="Q9" s="9" t="s">
        <v>12</v>
      </c>
    </row>
    <row r="10" spans="4:20" ht="12" customHeight="1" thickTop="1">
      <c r="D10" s="97" t="s">
        <v>62</v>
      </c>
      <c r="E10" s="97" t="s">
        <v>110</v>
      </c>
      <c r="F10" s="99"/>
      <c r="G10" s="98"/>
      <c r="H10" s="98"/>
      <c r="I10" s="98"/>
      <c r="J10" s="98"/>
      <c r="K10" s="98"/>
      <c r="L10" s="98"/>
      <c r="N10" s="100"/>
      <c r="O10" s="100"/>
      <c r="Q10" s="100"/>
    </row>
    <row r="11" spans="4:20" ht="13.15">
      <c r="D11" s="23" t="s">
        <v>232</v>
      </c>
      <c r="E11" s="23" t="str">
        <f>INDEX('[1]2.Selected elements of P&amp;L'!$F:$F,MATCH($D11,'[1]2.Selected elements of P&amp;L'!$E:$E,0))</f>
        <v>Przychody ze sprzedaży</v>
      </c>
      <c r="F11" s="15">
        <v>5034.4539999999979</v>
      </c>
      <c r="G11" s="15">
        <v>5015.2717794195087</v>
      </c>
      <c r="H11" s="15">
        <v>6132.7242205804905</v>
      </c>
      <c r="I11" s="15">
        <v>6577.5079999999998</v>
      </c>
      <c r="J11" s="15">
        <v>6071.5360000000001</v>
      </c>
      <c r="K11" s="15">
        <v>5666.2139999999999</v>
      </c>
      <c r="L11" s="15">
        <v>7124.3240000000005</v>
      </c>
      <c r="N11" s="15">
        <v>23797.040000000001</v>
      </c>
      <c r="O11" s="15">
        <v>12790.538</v>
      </c>
      <c r="Q11" s="15">
        <v>24447.982220580489</v>
      </c>
      <c r="S11" s="95"/>
      <c r="T11" s="95"/>
    </row>
    <row r="12" spans="4:20" ht="13.15">
      <c r="D12" s="23" t="s">
        <v>233</v>
      </c>
      <c r="E12" s="23" t="str">
        <f>INDEX('[1]2.Selected elements of P&amp;L'!$F:$F,MATCH($D12,'[1]2.Selected elements of P&amp;L'!$E:$E,0))</f>
        <v>Koszt własny sprzedaży</v>
      </c>
      <c r="F12" s="15">
        <v>-4003.5720000000001</v>
      </c>
      <c r="G12" s="15">
        <v>-4296</v>
      </c>
      <c r="H12" s="15">
        <v>-5022.8160000000007</v>
      </c>
      <c r="I12" s="15">
        <v>-5232.9930000000004</v>
      </c>
      <c r="J12" s="15">
        <v>-4854.4570000000003</v>
      </c>
      <c r="K12" s="15">
        <v>-4852</v>
      </c>
      <c r="L12" s="15">
        <v>-5797.8729999999996</v>
      </c>
      <c r="N12" s="15">
        <v>-19406.266000000003</v>
      </c>
      <c r="O12" s="15">
        <v>-10649.873</v>
      </c>
      <c r="Q12" s="15">
        <v>-19962.266000000003</v>
      </c>
      <c r="S12" s="95"/>
      <c r="T12" s="95"/>
    </row>
    <row r="13" spans="4:20" ht="12.6" thickBot="1">
      <c r="D13" s="46" t="s">
        <v>234</v>
      </c>
      <c r="E13" s="46" t="s">
        <v>69</v>
      </c>
      <c r="F13" s="84">
        <v>1030.8820000000001</v>
      </c>
      <c r="G13" s="84">
        <v>718.50506810279057</v>
      </c>
      <c r="H13" s="84">
        <v>1110.6749318972095</v>
      </c>
      <c r="I13" s="84">
        <v>1344.5149999999994</v>
      </c>
      <c r="J13" s="84">
        <v>1217.0790000000002</v>
      </c>
      <c r="K13" s="84">
        <v>814</v>
      </c>
      <c r="L13" s="84">
        <v>1326.665</v>
      </c>
      <c r="N13" s="84">
        <v>4390.7739999999994</v>
      </c>
      <c r="O13" s="84">
        <v>2140.665</v>
      </c>
      <c r="Q13" s="84">
        <v>4486.2689318972098</v>
      </c>
      <c r="S13" s="95"/>
      <c r="T13" s="95"/>
    </row>
    <row r="14" spans="4:20" ht="13.15">
      <c r="D14" s="23" t="s">
        <v>235</v>
      </c>
      <c r="E14" s="23" t="str">
        <f>INDEX('[1]2.Selected elements of P&amp;L'!$F:$F,MATCH($D14,'[1]2.Selected elements of P&amp;L'!$E:$E,0))</f>
        <v>Koszty marketingu</v>
      </c>
      <c r="F14" s="2">
        <v>-54.790999999999997</v>
      </c>
      <c r="G14" s="2">
        <v>-57</v>
      </c>
      <c r="H14" s="2">
        <v>-73.23599999999999</v>
      </c>
      <c r="I14" s="2">
        <v>-68.667000000000002</v>
      </c>
      <c r="J14" s="2">
        <v>-68.464000000000027</v>
      </c>
      <c r="K14" s="2">
        <v>-66.968999999999994</v>
      </c>
      <c r="L14" s="2">
        <v>-89.295000000000016</v>
      </c>
      <c r="N14" s="2">
        <v>-267.36700000000002</v>
      </c>
      <c r="O14" s="2">
        <v>-156.26400000000001</v>
      </c>
      <c r="Q14" s="2">
        <v>-277.33600000000001</v>
      </c>
      <c r="S14" s="95"/>
      <c r="T14" s="95"/>
    </row>
    <row r="15" spans="4:20" ht="13.15">
      <c r="D15" s="23" t="s">
        <v>236</v>
      </c>
      <c r="E15" s="23" t="str">
        <f>INDEX('[1]2.Selected elements of P&amp;L'!$F:$F,MATCH($D15,'[1]2.Selected elements of P&amp;L'!$E:$E,0))</f>
        <v>Koszty ogólnego zarządu</v>
      </c>
      <c r="F15" s="2">
        <v>-97.157999999999987</v>
      </c>
      <c r="G15" s="2">
        <v>-80</v>
      </c>
      <c r="H15" s="2">
        <v>-95.343999999999994</v>
      </c>
      <c r="I15" s="2">
        <v>-126.462</v>
      </c>
      <c r="J15" s="2">
        <v>-159.43200000000002</v>
      </c>
      <c r="K15" s="2">
        <v>-120.56699999999999</v>
      </c>
      <c r="L15" s="2">
        <v>-145.14400000000001</v>
      </c>
      <c r="N15" s="2">
        <v>-461.238</v>
      </c>
      <c r="O15" s="2">
        <v>-265.71100000000001</v>
      </c>
      <c r="Q15" s="2">
        <v>-501.80500000000001</v>
      </c>
      <c r="S15" s="95"/>
      <c r="T15" s="95"/>
    </row>
    <row r="16" spans="4:20" ht="13.15">
      <c r="D16" s="23" t="s">
        <v>237</v>
      </c>
      <c r="E16" s="23" t="str">
        <f>INDEX('[1]2.Selected elements of P&amp;L'!$F:$F,MATCH($D16,'[1]2.Selected elements of P&amp;L'!$E:$E,0))</f>
        <v>Koszty technologii, innowacji i rozwoju</v>
      </c>
      <c r="F16" s="2">
        <v>-67.662000000000006</v>
      </c>
      <c r="G16" s="2">
        <v>-64</v>
      </c>
      <c r="H16" s="2">
        <v>-81.239000000000004</v>
      </c>
      <c r="I16" s="2">
        <v>-56.683</v>
      </c>
      <c r="J16" s="2">
        <v>-83.79800000000003</v>
      </c>
      <c r="K16" s="2">
        <v>-78.652000000000001</v>
      </c>
      <c r="L16" s="2">
        <v>-84.991</v>
      </c>
      <c r="N16" s="2">
        <v>-285.72000000000003</v>
      </c>
      <c r="O16" s="2">
        <v>-163.643</v>
      </c>
      <c r="Q16" s="2">
        <v>-300.37200000000001</v>
      </c>
      <c r="S16" s="95"/>
      <c r="T16" s="95"/>
    </row>
    <row r="17" spans="3:20" ht="13.15">
      <c r="D17" s="23" t="s">
        <v>238</v>
      </c>
      <c r="E17" s="23" t="str">
        <f>INDEX('[1]2.Selected elements of P&amp;L'!$F:$F,MATCH($D17,'[1]2.Selected elements of P&amp;L'!$E:$E,0))</f>
        <v>Pozostałe przychody operacyjne</v>
      </c>
      <c r="F17" s="2">
        <v>14.309000000000001</v>
      </c>
      <c r="G17" s="2">
        <v>4</v>
      </c>
      <c r="H17" s="2">
        <v>12.864999999999998</v>
      </c>
      <c r="I17" s="2">
        <v>8.7690000000000001</v>
      </c>
      <c r="J17" s="2">
        <v>5.166999999999998</v>
      </c>
      <c r="K17" s="2">
        <v>5.1280000000000001</v>
      </c>
      <c r="L17" s="2">
        <v>5.4079999999999995</v>
      </c>
      <c r="N17" s="2">
        <v>30.800999999999998</v>
      </c>
      <c r="O17" s="2">
        <v>10.536</v>
      </c>
      <c r="Q17" s="2">
        <v>31.928999999999998</v>
      </c>
      <c r="S17" s="95"/>
      <c r="T17" s="95"/>
    </row>
    <row r="18" spans="3:20" ht="13.15">
      <c r="D18" s="23" t="s">
        <v>239</v>
      </c>
      <c r="E18" s="23" t="str">
        <f>INDEX('[1]2.Selected elements of P&amp;L'!$F:$F,MATCH($D18,'[1]2.Selected elements of P&amp;L'!$E:$E,0))</f>
        <v>Pozostałe koszty operacyjne</v>
      </c>
      <c r="F18" s="2">
        <v>-22.856999999999999</v>
      </c>
      <c r="G18" s="2">
        <v>-8</v>
      </c>
      <c r="H18" s="2">
        <v>-6.3620000000000001</v>
      </c>
      <c r="I18" s="2">
        <v>-7.7560000000000002</v>
      </c>
      <c r="J18" s="2">
        <v>-15.305000000000003</v>
      </c>
      <c r="K18" s="2">
        <v>-6.4950000000000001</v>
      </c>
      <c r="L18" s="2">
        <v>-8.5350000000000001</v>
      </c>
      <c r="N18" s="2">
        <v>-37.423000000000002</v>
      </c>
      <c r="O18" s="2">
        <v>-15.030000000000001</v>
      </c>
      <c r="Q18" s="2">
        <v>-35.917999999999999</v>
      </c>
      <c r="S18" s="95"/>
      <c r="T18" s="95"/>
    </row>
    <row r="19" spans="3:20" ht="26.45">
      <c r="D19" s="23" t="s">
        <v>240</v>
      </c>
      <c r="E19" s="79" t="s">
        <v>241</v>
      </c>
      <c r="F19" s="2">
        <v>1.4399999999999995</v>
      </c>
      <c r="G19" s="2">
        <v>-1</v>
      </c>
      <c r="H19" s="2">
        <v>-1.0059999999999998</v>
      </c>
      <c r="I19" s="2">
        <v>-0.54900000000000004</v>
      </c>
      <c r="J19" s="2">
        <v>-4.4749999999999996</v>
      </c>
      <c r="K19" s="2">
        <v>-0.67600000000000005</v>
      </c>
      <c r="L19" s="2">
        <v>-3.242</v>
      </c>
      <c r="N19" s="2">
        <v>-7.0299999999999994</v>
      </c>
      <c r="O19" s="2">
        <v>-3.9180000000000001</v>
      </c>
      <c r="Q19" s="2">
        <v>-6.7059999999999995</v>
      </c>
      <c r="S19" s="95"/>
      <c r="T19" s="95"/>
    </row>
    <row r="20" spans="3:20" ht="12.6" thickBot="1">
      <c r="D20" s="46" t="s">
        <v>242</v>
      </c>
      <c r="E20" s="46" t="s">
        <v>243</v>
      </c>
      <c r="F20" s="84">
        <v>804.16299999999978</v>
      </c>
      <c r="G20" s="84">
        <v>513.20000000000005</v>
      </c>
      <c r="H20" s="84">
        <v>865.6579999999999</v>
      </c>
      <c r="I20" s="84">
        <v>1093.1669999999995</v>
      </c>
      <c r="J20" s="84">
        <v>890.77199999999993</v>
      </c>
      <c r="K20" s="84">
        <v>544.92299999999875</v>
      </c>
      <c r="L20" s="84">
        <v>1001.7120000000012</v>
      </c>
      <c r="N20" s="84">
        <v>3362.7969999999996</v>
      </c>
      <c r="O20" s="84">
        <v>1546.635</v>
      </c>
      <c r="Q20" s="84">
        <v>3394.5199999999982</v>
      </c>
      <c r="S20" s="95"/>
      <c r="T20" s="95"/>
    </row>
    <row r="21" spans="3:20" ht="13.15">
      <c r="D21" s="23" t="s">
        <v>145</v>
      </c>
      <c r="E21" s="23" t="str">
        <f>INDEX('[1]2.Selected elements of P&amp;L'!$F:$F,MATCH($D21,'[1]2.Selected elements of P&amp;L'!$E:$E,0))</f>
        <v>Amortyzacja</v>
      </c>
      <c r="F21" s="15">
        <v>-386.62600000000009</v>
      </c>
      <c r="G21" s="15">
        <v>-386</v>
      </c>
      <c r="H21" s="15">
        <v>-418.79499999999996</v>
      </c>
      <c r="I21" s="15">
        <v>-428.68</v>
      </c>
      <c r="J21" s="15">
        <v>-470.53700000000003</v>
      </c>
      <c r="K21" s="15">
        <v>-439.49</v>
      </c>
      <c r="L21" s="15">
        <v>-467.96100000000001</v>
      </c>
      <c r="N21" s="15">
        <v>-1704.0119999999999</v>
      </c>
      <c r="O21" s="15">
        <v>-907.45100000000002</v>
      </c>
      <c r="Q21" s="15">
        <v>-1757.502</v>
      </c>
      <c r="S21" s="95"/>
      <c r="T21" s="95"/>
    </row>
    <row r="22" spans="3:20" ht="12.6" thickBot="1">
      <c r="D22" s="46" t="s">
        <v>244</v>
      </c>
      <c r="E22" s="46" t="s">
        <v>245</v>
      </c>
      <c r="F22" s="84">
        <v>417.53700000000003</v>
      </c>
      <c r="G22" s="84">
        <v>127</v>
      </c>
      <c r="H22" s="84">
        <v>447.06299999999999</v>
      </c>
      <c r="I22" s="84">
        <v>664.4869999999994</v>
      </c>
      <c r="J22" s="84">
        <v>420.23500000000013</v>
      </c>
      <c r="K22" s="84">
        <v>106</v>
      </c>
      <c r="L22" s="84">
        <v>533.18399999999997</v>
      </c>
      <c r="N22" s="84">
        <v>1658.7849999999994</v>
      </c>
      <c r="O22" s="84">
        <v>639.18399999999997</v>
      </c>
      <c r="Q22" s="84">
        <v>1637.7849999999994</v>
      </c>
      <c r="S22" s="95"/>
      <c r="T22" s="95"/>
    </row>
    <row r="23" spans="3:20" ht="13.15">
      <c r="D23" s="23" t="s">
        <v>246</v>
      </c>
      <c r="E23" s="23" t="str">
        <f>INDEX('[1]2.Selected elements of P&amp;L'!$F:$F,MATCH($D23,'[1]2.Selected elements of P&amp;L'!$E:$E,0))</f>
        <v>Przychody finansowe</v>
      </c>
      <c r="F23" s="101">
        <v>86.852000000000004</v>
      </c>
      <c r="G23" s="15">
        <v>19</v>
      </c>
      <c r="H23" s="15">
        <v>13.241999999999997</v>
      </c>
      <c r="I23" s="15">
        <v>32.598999999999997</v>
      </c>
      <c r="J23" s="15">
        <v>110.28000000000002</v>
      </c>
      <c r="K23" s="15">
        <v>24.195</v>
      </c>
      <c r="L23" s="15">
        <v>-5.8829999999999991</v>
      </c>
      <c r="N23" s="15">
        <v>175.12100000000001</v>
      </c>
      <c r="O23" s="15">
        <v>18.312000000000001</v>
      </c>
      <c r="Q23" s="15">
        <v>180.316</v>
      </c>
      <c r="S23" s="95"/>
      <c r="T23" s="95"/>
    </row>
    <row r="24" spans="3:20" ht="13.15">
      <c r="D24" s="23" t="s">
        <v>247</v>
      </c>
      <c r="E24" s="23" t="str">
        <f>INDEX('[1]2.Selected elements of P&amp;L'!$F:$F,MATCH($D24,'[1]2.Selected elements of P&amp;L'!$E:$E,0))</f>
        <v>Koszty finansowe</v>
      </c>
      <c r="F24" s="15">
        <v>-248.077</v>
      </c>
      <c r="G24" s="15">
        <v>-252</v>
      </c>
      <c r="H24" s="15">
        <v>-264.01199999999994</v>
      </c>
      <c r="I24" s="15">
        <v>-259.07900000000001</v>
      </c>
      <c r="J24" s="15">
        <v>-255.53100000000006</v>
      </c>
      <c r="K24" s="15">
        <v>-249.66000000000003</v>
      </c>
      <c r="L24" s="15">
        <v>-283.79899999999992</v>
      </c>
      <c r="N24" s="15">
        <v>-1030.6219999999998</v>
      </c>
      <c r="O24" s="15">
        <v>-533.45899999999995</v>
      </c>
      <c r="Q24" s="15">
        <v>-1028.2819999999999</v>
      </c>
      <c r="S24" s="95"/>
      <c r="T24" s="95"/>
    </row>
    <row r="25" spans="3:20" ht="13.9" thickBot="1">
      <c r="D25" s="23" t="s">
        <v>248</v>
      </c>
      <c r="E25" s="23" t="s">
        <v>249</v>
      </c>
      <c r="F25" s="102"/>
      <c r="G25" s="15"/>
      <c r="H25" s="15"/>
      <c r="I25" s="15"/>
      <c r="J25" s="15"/>
      <c r="K25" s="15">
        <v>-1</v>
      </c>
      <c r="L25" s="15">
        <v>-0.51899999999999991</v>
      </c>
      <c r="N25" s="15"/>
      <c r="O25" s="15">
        <v>-1.5189999999999999</v>
      </c>
      <c r="Q25" s="15"/>
      <c r="S25" s="95"/>
      <c r="T25" s="95"/>
    </row>
    <row r="26" spans="3:20" ht="13.35" customHeight="1" thickBot="1">
      <c r="D26" s="46" t="s">
        <v>141</v>
      </c>
      <c r="E26" s="46" t="s">
        <v>250</v>
      </c>
      <c r="F26" s="84">
        <v>255.84599999999998</v>
      </c>
      <c r="G26" s="84">
        <v>-106</v>
      </c>
      <c r="H26" s="84">
        <v>196.203</v>
      </c>
      <c r="I26" s="84">
        <v>438.00199999999944</v>
      </c>
      <c r="J26" s="84">
        <v>275.505</v>
      </c>
      <c r="K26" s="84">
        <v>-121</v>
      </c>
      <c r="L26" s="84">
        <v>243.55700000000002</v>
      </c>
      <c r="N26" s="84">
        <v>803.70999999999947</v>
      </c>
      <c r="O26" s="84">
        <v>122.55700000000002</v>
      </c>
      <c r="Q26" s="84">
        <v>788.70999999999947</v>
      </c>
      <c r="S26" s="95"/>
      <c r="T26" s="95"/>
    </row>
    <row r="27" spans="3:20" ht="13.15">
      <c r="D27" s="23" t="s">
        <v>251</v>
      </c>
      <c r="E27" s="23" t="str">
        <f>INDEX('[1]2.Selected elements of P&amp;L'!$F:$F,MATCH($D27,'[1]2.Selected elements of P&amp;L'!$E:$E,0))</f>
        <v>Podatek dochodowy</v>
      </c>
      <c r="F27" s="15">
        <v>-47.279000000000011</v>
      </c>
      <c r="G27" s="15">
        <v>7</v>
      </c>
      <c r="H27" s="15">
        <v>-38.980000000000004</v>
      </c>
      <c r="I27" s="15">
        <v>-119.367</v>
      </c>
      <c r="J27" s="15">
        <v>-59.613</v>
      </c>
      <c r="K27" s="15">
        <v>-4.37</v>
      </c>
      <c r="L27" s="15">
        <v>-51.353000000000002</v>
      </c>
      <c r="N27" s="15">
        <v>-210.96</v>
      </c>
      <c r="O27" s="15">
        <v>-55.722999999999999</v>
      </c>
      <c r="Q27" s="15">
        <v>-222.33</v>
      </c>
      <c r="S27" s="95"/>
      <c r="T27" s="95"/>
    </row>
    <row r="28" spans="3:20" ht="12.6" thickBot="1">
      <c r="D28" s="46" t="s">
        <v>252</v>
      </c>
      <c r="E28" s="46" t="s">
        <v>253</v>
      </c>
      <c r="F28" s="84">
        <v>208.56700000000001</v>
      </c>
      <c r="G28" s="84">
        <v>-99</v>
      </c>
      <c r="H28" s="84">
        <v>157.22300000000001</v>
      </c>
      <c r="I28" s="84">
        <v>318.63499999999942</v>
      </c>
      <c r="J28" s="84">
        <v>215.892</v>
      </c>
      <c r="K28" s="84">
        <v>-125</v>
      </c>
      <c r="L28" s="84">
        <v>191.834</v>
      </c>
      <c r="N28" s="84">
        <v>592.74999999999943</v>
      </c>
      <c r="O28" s="84">
        <v>66.834000000000003</v>
      </c>
      <c r="Q28" s="84">
        <v>566.74999999999943</v>
      </c>
      <c r="S28" s="95"/>
      <c r="T28" s="95"/>
    </row>
    <row r="29" spans="3:20" ht="53.45" hidden="1" customHeight="1" outlineLevel="1" thickBot="1">
      <c r="C29" s="194" t="s">
        <v>254</v>
      </c>
      <c r="D29" s="103" t="s">
        <v>255</v>
      </c>
      <c r="E29" s="103" t="s">
        <v>256</v>
      </c>
      <c r="F29" s="104"/>
      <c r="G29" s="104"/>
      <c r="H29" s="104"/>
      <c r="I29" s="104"/>
      <c r="J29" s="104"/>
      <c r="K29" s="104"/>
      <c r="L29" s="104"/>
      <c r="N29" s="84"/>
      <c r="O29" s="84"/>
      <c r="Q29" s="84"/>
      <c r="S29" s="95"/>
    </row>
    <row r="30" spans="3:20" ht="36.6" hidden="1" customHeight="1" outlineLevel="1" thickBot="1">
      <c r="C30" s="194"/>
      <c r="D30" s="103" t="s">
        <v>257</v>
      </c>
      <c r="E30" s="103" t="s">
        <v>258</v>
      </c>
      <c r="F30" s="104"/>
      <c r="G30" s="104"/>
      <c r="H30" s="104"/>
      <c r="I30" s="104"/>
      <c r="J30" s="104"/>
      <c r="K30" s="104"/>
      <c r="L30" s="104"/>
      <c r="N30" s="84"/>
      <c r="O30" s="84"/>
      <c r="Q30" s="84"/>
      <c r="S30" s="95"/>
    </row>
    <row r="31" spans="3:20" ht="13.15" hidden="1" outlineLevel="1">
      <c r="D31" s="8"/>
      <c r="E31" s="8"/>
      <c r="F31" s="105"/>
      <c r="G31" s="95"/>
      <c r="H31" s="95"/>
      <c r="I31" s="95"/>
      <c r="J31" s="105"/>
      <c r="K31" s="95"/>
      <c r="L31" s="95"/>
      <c r="N31" s="95"/>
      <c r="O31" s="95"/>
      <c r="Q31" s="95"/>
      <c r="S31" s="95"/>
    </row>
    <row r="32" spans="3:20" ht="13.15" hidden="1" outlineLevel="1">
      <c r="D32" s="8"/>
      <c r="E32" s="8"/>
      <c r="F32" s="105"/>
      <c r="G32" s="95"/>
      <c r="H32" s="95"/>
      <c r="I32" s="95"/>
      <c r="J32" s="105"/>
      <c r="K32" s="95"/>
      <c r="L32" s="95"/>
      <c r="N32" s="95"/>
      <c r="O32" s="95"/>
      <c r="Q32" s="95"/>
      <c r="S32" s="95"/>
    </row>
    <row r="33" spans="4:19" ht="27.6" hidden="1" customHeight="1" outlineLevel="1">
      <c r="D33" s="106" t="s">
        <v>259</v>
      </c>
      <c r="E33" s="106" t="s">
        <v>51</v>
      </c>
      <c r="F33" s="108"/>
      <c r="G33" s="107"/>
      <c r="H33" s="107"/>
      <c r="I33" s="107"/>
      <c r="J33" s="108"/>
      <c r="K33" s="107"/>
      <c r="L33" s="107"/>
      <c r="N33" s="107"/>
      <c r="O33" s="107"/>
      <c r="Q33" s="107"/>
      <c r="S33" s="95"/>
    </row>
    <row r="34" spans="4:19" ht="12.6" hidden="1" outlineLevel="1" thickBot="1">
      <c r="D34" s="46" t="s">
        <v>260</v>
      </c>
      <c r="E34" s="46" t="s">
        <v>261</v>
      </c>
      <c r="F34" s="109"/>
      <c r="G34" s="84"/>
      <c r="H34" s="84"/>
      <c r="I34" s="84"/>
      <c r="J34" s="109"/>
      <c r="K34" s="84"/>
      <c r="L34" s="84"/>
      <c r="N34" s="84"/>
      <c r="O34" s="84"/>
      <c r="Q34" s="84"/>
      <c r="S34" s="95"/>
    </row>
    <row r="35" spans="4:19" ht="13.15" collapsed="1">
      <c r="D35" s="1"/>
      <c r="E35" s="1"/>
    </row>
    <row r="36" spans="4:19" ht="13.15">
      <c r="D36" s="1"/>
      <c r="E36" s="1"/>
    </row>
    <row r="37" spans="4:19" ht="13.15">
      <c r="D37" s="8"/>
      <c r="E37" s="8"/>
    </row>
  </sheetData>
  <mergeCells count="1">
    <mergeCell ref="C29:C30"/>
  </mergeCells>
  <pageMargins left="0.7" right="0.7" top="0.75" bottom="0.75" header="0.3" footer="0.3"/>
  <pageSetup paperSize="9" scale="4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074C7-9FE5-4423-BFCE-76B4B57F1EE1}">
  <sheetPr>
    <tabColor theme="6" tint="0.79998168889431442"/>
  </sheetPr>
  <dimension ref="C1:J69"/>
  <sheetViews>
    <sheetView showGridLines="0" zoomScale="80" zoomScaleNormal="80" zoomScaleSheetLayoutView="65" workbookViewId="0">
      <pane xSplit="4" ySplit="11" topLeftCell="E12" activePane="bottomRight" state="frozen"/>
      <selection pane="bottomRight" activeCell="L13" sqref="L13"/>
      <selection pane="bottomLeft" activeCell="D48" sqref="D48"/>
      <selection pane="topRight" activeCell="D48" sqref="D48"/>
    </sheetView>
  </sheetViews>
  <sheetFormatPr defaultColWidth="8.85546875" defaultRowHeight="12" outlineLevelRow="1"/>
  <cols>
    <col min="1" max="3" width="4.85546875" style="7" customWidth="1"/>
    <col min="4" max="5" width="63.42578125" style="7" customWidth="1"/>
    <col min="6" max="6" width="10" style="7" customWidth="1"/>
    <col min="7" max="7" width="9.85546875" style="7" customWidth="1"/>
    <col min="8" max="8" width="9.42578125" style="7" customWidth="1"/>
    <col min="9" max="9" width="9.5703125" style="7" customWidth="1"/>
    <col min="10" max="10" width="9.85546875" style="7" customWidth="1"/>
    <col min="11" max="12" width="4.85546875" style="7" customWidth="1"/>
    <col min="13" max="16384" width="8.85546875" style="7"/>
  </cols>
  <sheetData>
    <row r="1" spans="4:10" hidden="1"/>
    <row r="2" spans="4:10" hidden="1"/>
    <row r="3" spans="4:10" ht="6.95" hidden="1" customHeight="1"/>
    <row r="4" spans="4:10" hidden="1"/>
    <row r="5" spans="4:10" hidden="1"/>
    <row r="6" spans="4:10" hidden="1"/>
    <row r="7" spans="4:10" hidden="1"/>
    <row r="8" spans="4:10" ht="1.5" hidden="1" customHeight="1"/>
    <row r="9" spans="4:10" ht="132" hidden="1">
      <c r="F9" s="110" t="s">
        <v>262</v>
      </c>
      <c r="G9" s="96" t="s">
        <v>137</v>
      </c>
      <c r="I9" s="68" t="s">
        <v>136</v>
      </c>
      <c r="J9" s="68"/>
    </row>
    <row r="10" spans="4:10">
      <c r="F10" s="110"/>
      <c r="G10" s="96"/>
      <c r="I10" s="68"/>
      <c r="J10" s="68"/>
    </row>
    <row r="11" spans="4:10" ht="12.6" thickBot="1">
      <c r="D11" s="5" t="s">
        <v>47</v>
      </c>
      <c r="E11" s="5" t="s">
        <v>48</v>
      </c>
      <c r="F11" s="6">
        <v>45473</v>
      </c>
      <c r="G11" s="6">
        <v>45565</v>
      </c>
      <c r="H11" s="6">
        <v>45657</v>
      </c>
      <c r="I11" s="6">
        <v>45747</v>
      </c>
      <c r="J11" s="6">
        <v>45838</v>
      </c>
    </row>
    <row r="12" spans="4:10" ht="13.9" thickTop="1">
      <c r="D12" s="79" t="s">
        <v>263</v>
      </c>
      <c r="E12" s="79" t="s">
        <v>264</v>
      </c>
      <c r="F12" s="111">
        <v>3439.2750000000001</v>
      </c>
      <c r="G12" s="111">
        <v>3438.8789999999999</v>
      </c>
      <c r="H12" s="112">
        <v>3439</v>
      </c>
      <c r="I12" s="111">
        <v>3438</v>
      </c>
      <c r="J12" s="111">
        <v>3437.3809999999999</v>
      </c>
    </row>
    <row r="13" spans="4:10" ht="13.15">
      <c r="D13" s="79" t="s">
        <v>265</v>
      </c>
      <c r="E13" s="79" t="s">
        <v>266</v>
      </c>
      <c r="F13" s="111">
        <v>1031.933</v>
      </c>
      <c r="G13" s="111">
        <v>1044.8309999999999</v>
      </c>
      <c r="H13" s="113">
        <v>1148</v>
      </c>
      <c r="I13" s="111">
        <v>1147</v>
      </c>
      <c r="J13" s="111">
        <v>1169.1849999999999</v>
      </c>
    </row>
    <row r="14" spans="4:10" ht="13.15">
      <c r="D14" s="79" t="s">
        <v>267</v>
      </c>
      <c r="E14" s="79" t="s">
        <v>268</v>
      </c>
      <c r="F14" s="111">
        <v>3527.6579999999999</v>
      </c>
      <c r="G14" s="111">
        <v>3691.9589999999998</v>
      </c>
      <c r="H14" s="113">
        <v>3940</v>
      </c>
      <c r="I14" s="111">
        <v>4042</v>
      </c>
      <c r="J14" s="111">
        <v>4191.2420000000002</v>
      </c>
    </row>
    <row r="15" spans="4:10" ht="13.15">
      <c r="D15" s="79" t="s">
        <v>269</v>
      </c>
      <c r="E15" s="79" t="s">
        <v>270</v>
      </c>
      <c r="F15" s="111">
        <v>4183.192</v>
      </c>
      <c r="G15" s="111">
        <v>4400.3729999999996</v>
      </c>
      <c r="H15" s="113">
        <v>4527</v>
      </c>
      <c r="I15" s="111">
        <v>4599</v>
      </c>
      <c r="J15" s="111">
        <v>4708.7780000000002</v>
      </c>
    </row>
    <row r="16" spans="4:10" ht="13.15">
      <c r="D16" s="79" t="s">
        <v>271</v>
      </c>
      <c r="E16" s="79" t="s">
        <v>272</v>
      </c>
      <c r="F16" s="111">
        <v>39.994</v>
      </c>
      <c r="G16" s="111">
        <v>37.844000000000001</v>
      </c>
      <c r="H16" s="115">
        <v>62</v>
      </c>
      <c r="I16" s="114">
        <v>63</v>
      </c>
      <c r="J16" s="116">
        <v>65.902000000000001</v>
      </c>
    </row>
    <row r="17" spans="3:10" ht="13.15">
      <c r="D17" s="79" t="s">
        <v>196</v>
      </c>
      <c r="E17" s="79" t="s">
        <v>273</v>
      </c>
      <c r="F17" s="111">
        <v>0</v>
      </c>
      <c r="G17" s="111">
        <v>3.2</v>
      </c>
      <c r="H17" s="115" t="s">
        <v>274</v>
      </c>
      <c r="I17" s="114">
        <v>0</v>
      </c>
      <c r="J17" s="116">
        <v>0</v>
      </c>
    </row>
    <row r="18" spans="3:10" ht="13.15">
      <c r="D18" s="79" t="s">
        <v>275</v>
      </c>
      <c r="E18" s="79" t="s">
        <v>276</v>
      </c>
      <c r="F18" s="111">
        <v>18.831</v>
      </c>
      <c r="G18" s="111">
        <v>22.734999999999999</v>
      </c>
      <c r="H18" s="115">
        <v>23</v>
      </c>
      <c r="I18" s="114">
        <v>23</v>
      </c>
      <c r="J18" s="116">
        <v>22.734999999999999</v>
      </c>
    </row>
    <row r="19" spans="3:10" ht="13.15">
      <c r="C19" s="117"/>
      <c r="D19" s="79" t="s">
        <v>277</v>
      </c>
      <c r="E19" s="79" t="s">
        <v>278</v>
      </c>
      <c r="F19" s="111">
        <v>0</v>
      </c>
      <c r="G19" s="111">
        <v>0</v>
      </c>
      <c r="H19" s="119">
        <v>5</v>
      </c>
      <c r="I19" s="118">
        <v>4</v>
      </c>
      <c r="J19" s="120">
        <v>3.024</v>
      </c>
    </row>
    <row r="20" spans="3:10" ht="13.15">
      <c r="D20" s="79" t="s">
        <v>279</v>
      </c>
      <c r="E20" s="79" t="s">
        <v>280</v>
      </c>
      <c r="F20" s="111">
        <v>34.332999999999998</v>
      </c>
      <c r="G20" s="111">
        <v>33.948999999999998</v>
      </c>
      <c r="H20" s="115">
        <v>37</v>
      </c>
      <c r="I20" s="114">
        <v>28</v>
      </c>
      <c r="J20" s="116">
        <v>28.151</v>
      </c>
    </row>
    <row r="21" spans="3:10" ht="13.15">
      <c r="D21" s="79" t="s">
        <v>281</v>
      </c>
      <c r="E21" s="79" t="s">
        <v>282</v>
      </c>
      <c r="F21" s="111">
        <v>10.4</v>
      </c>
      <c r="G21" s="111">
        <v>8.343</v>
      </c>
      <c r="H21" s="115">
        <v>7</v>
      </c>
      <c r="I21" s="114">
        <v>6</v>
      </c>
      <c r="J21" s="116">
        <v>7.9279999999999999</v>
      </c>
    </row>
    <row r="22" spans="3:10" ht="12.6" thickBot="1">
      <c r="D22" s="73" t="s">
        <v>283</v>
      </c>
      <c r="E22" s="73" t="s">
        <v>284</v>
      </c>
      <c r="F22" s="121">
        <v>12285.616000000002</v>
      </c>
      <c r="G22" s="121">
        <v>12682.113000000001</v>
      </c>
      <c r="H22" s="121">
        <v>13188</v>
      </c>
      <c r="I22" s="121">
        <v>13349</v>
      </c>
      <c r="J22" s="121">
        <v>13634.325999999999</v>
      </c>
    </row>
    <row r="23" spans="3:10" ht="13.15">
      <c r="D23" s="79" t="s">
        <v>165</v>
      </c>
      <c r="E23" s="79" t="s">
        <v>166</v>
      </c>
      <c r="F23" s="111">
        <v>705.95500000000004</v>
      </c>
      <c r="G23" s="111">
        <v>682.34500000000003</v>
      </c>
      <c r="H23" s="113">
        <v>1092</v>
      </c>
      <c r="I23" s="111">
        <v>912</v>
      </c>
      <c r="J23" s="111">
        <v>923.66899999999998</v>
      </c>
    </row>
    <row r="24" spans="3:10" ht="13.15">
      <c r="D24" s="79" t="s">
        <v>167</v>
      </c>
      <c r="E24" s="79" t="s">
        <v>168</v>
      </c>
      <c r="F24" s="111">
        <v>11.933</v>
      </c>
      <c r="G24" s="111">
        <v>12.36</v>
      </c>
      <c r="H24" s="115">
        <v>12</v>
      </c>
      <c r="I24" s="114">
        <v>59</v>
      </c>
      <c r="J24" s="116">
        <v>12.535</v>
      </c>
    </row>
    <row r="25" spans="3:10" ht="13.15">
      <c r="D25" s="79" t="s">
        <v>285</v>
      </c>
      <c r="E25" s="79" t="s">
        <v>286</v>
      </c>
      <c r="F25" s="111">
        <v>2339.2220000000002</v>
      </c>
      <c r="G25" s="111">
        <v>2082.212</v>
      </c>
      <c r="H25" s="113">
        <v>2277</v>
      </c>
      <c r="I25" s="111">
        <v>2267</v>
      </c>
      <c r="J25" s="116">
        <v>2442.7429999999999</v>
      </c>
    </row>
    <row r="26" spans="3:10" ht="13.15">
      <c r="D26" s="79" t="s">
        <v>287</v>
      </c>
      <c r="E26" s="79" t="s">
        <v>288</v>
      </c>
      <c r="F26" s="111">
        <v>0.03</v>
      </c>
      <c r="G26" s="111">
        <v>4.9000000000000002E-2</v>
      </c>
      <c r="H26" s="115">
        <v>0</v>
      </c>
      <c r="I26" s="114">
        <v>1</v>
      </c>
      <c r="J26" s="116">
        <v>1.387</v>
      </c>
    </row>
    <row r="27" spans="3:10" ht="13.15">
      <c r="D27" s="79" t="s">
        <v>196</v>
      </c>
      <c r="E27" s="79" t="s">
        <v>273</v>
      </c>
      <c r="F27" s="111">
        <v>257.04700000000003</v>
      </c>
      <c r="G27" s="111">
        <v>256.65800000000002</v>
      </c>
      <c r="H27" s="115">
        <v>7</v>
      </c>
      <c r="I27" s="114">
        <v>8</v>
      </c>
      <c r="J27" s="116">
        <v>5.3259999999999996</v>
      </c>
    </row>
    <row r="28" spans="3:10" ht="13.15">
      <c r="D28" s="79" t="s">
        <v>279</v>
      </c>
      <c r="E28" s="79" t="s">
        <v>280</v>
      </c>
      <c r="F28" s="111">
        <v>25.27</v>
      </c>
      <c r="G28" s="111">
        <v>77.941000000000003</v>
      </c>
      <c r="H28" s="115">
        <v>30</v>
      </c>
      <c r="I28" s="114">
        <v>41</v>
      </c>
      <c r="J28" s="116">
        <v>31.864000000000001</v>
      </c>
    </row>
    <row r="29" spans="3:10" ht="13.15">
      <c r="D29" s="79" t="s">
        <v>281</v>
      </c>
      <c r="E29" s="79" t="s">
        <v>282</v>
      </c>
      <c r="F29" s="111">
        <v>82.417000000000002</v>
      </c>
      <c r="G29" s="111">
        <v>90.08</v>
      </c>
      <c r="H29" s="115">
        <v>213</v>
      </c>
      <c r="I29" s="114">
        <v>132</v>
      </c>
      <c r="J29" s="116">
        <v>118.191</v>
      </c>
    </row>
    <row r="30" spans="3:10" ht="13.15">
      <c r="D30" s="79" t="s">
        <v>87</v>
      </c>
      <c r="E30" s="79" t="s">
        <v>88</v>
      </c>
      <c r="F30" s="111">
        <v>1156.327</v>
      </c>
      <c r="G30" s="111">
        <v>1571.1310000000001</v>
      </c>
      <c r="H30" s="115">
        <v>750</v>
      </c>
      <c r="I30" s="114">
        <v>552</v>
      </c>
      <c r="J30" s="116">
        <v>1565.421</v>
      </c>
    </row>
    <row r="31" spans="3:10" ht="14.45" customHeight="1">
      <c r="D31" s="106" t="s">
        <v>289</v>
      </c>
      <c r="E31" s="106" t="s">
        <v>290</v>
      </c>
      <c r="F31" s="123">
        <v>4578.201</v>
      </c>
      <c r="G31" s="123">
        <v>4772.7759999999998</v>
      </c>
      <c r="H31" s="123">
        <v>4381</v>
      </c>
      <c r="I31" s="123">
        <v>3972</v>
      </c>
      <c r="J31" s="123">
        <v>5101.1360000000004</v>
      </c>
    </row>
    <row r="32" spans="3:10" ht="12.6" customHeight="1">
      <c r="D32" s="106" t="s">
        <v>291</v>
      </c>
      <c r="E32" s="106" t="s">
        <v>292</v>
      </c>
      <c r="F32" s="123">
        <v>109.13500000000001</v>
      </c>
      <c r="G32" s="123"/>
      <c r="H32" s="124"/>
      <c r="I32" s="122"/>
      <c r="J32" s="122">
        <v>0</v>
      </c>
    </row>
    <row r="33" spans="4:10" ht="12.6" thickBot="1">
      <c r="D33" s="73" t="s">
        <v>293</v>
      </c>
      <c r="E33" s="73" t="s">
        <v>294</v>
      </c>
      <c r="F33" s="121">
        <v>16972.952000000001</v>
      </c>
      <c r="G33" s="121">
        <v>17454.889000000003</v>
      </c>
      <c r="H33" s="121">
        <v>17569</v>
      </c>
      <c r="I33" s="121">
        <v>17321</v>
      </c>
      <c r="J33" s="121">
        <v>18735.462</v>
      </c>
    </row>
    <row r="34" spans="4:10" ht="13.9" thickBot="1">
      <c r="D34" s="93"/>
      <c r="E34" s="93"/>
      <c r="F34" s="126"/>
      <c r="G34" s="126"/>
      <c r="H34" s="127"/>
      <c r="I34" s="125"/>
      <c r="J34" s="125"/>
    </row>
    <row r="35" spans="4:10" ht="13.15">
      <c r="D35" s="79" t="s">
        <v>295</v>
      </c>
      <c r="E35" s="79" t="s">
        <v>296</v>
      </c>
      <c r="F35" s="111">
        <v>4793.6530000000002</v>
      </c>
      <c r="G35" s="111">
        <v>4791.76</v>
      </c>
      <c r="H35" s="113">
        <v>4219</v>
      </c>
      <c r="I35" s="111">
        <v>4301</v>
      </c>
      <c r="J35" s="111">
        <v>4363.7489999999998</v>
      </c>
    </row>
    <row r="36" spans="4:10" ht="13.15">
      <c r="D36" s="79" t="s">
        <v>297</v>
      </c>
      <c r="E36" s="79" t="s">
        <v>92</v>
      </c>
      <c r="F36" s="111">
        <v>3775.7689999999998</v>
      </c>
      <c r="G36" s="111">
        <v>3958.8389999999999</v>
      </c>
      <c r="H36" s="113">
        <v>4090</v>
      </c>
      <c r="I36" s="111">
        <v>4166</v>
      </c>
      <c r="J36" s="111">
        <v>4279.1120000000001</v>
      </c>
    </row>
    <row r="37" spans="4:10" ht="13.15">
      <c r="D37" s="79" t="s">
        <v>298</v>
      </c>
      <c r="E37" s="79" t="s">
        <v>299</v>
      </c>
      <c r="F37" s="111">
        <v>99.941999999999993</v>
      </c>
      <c r="G37" s="111">
        <v>90.322000000000003</v>
      </c>
      <c r="H37" s="115">
        <v>71</v>
      </c>
      <c r="I37" s="114">
        <v>68</v>
      </c>
      <c r="J37" s="116">
        <v>88.962999999999994</v>
      </c>
    </row>
    <row r="38" spans="4:10" ht="20.100000000000001" customHeight="1">
      <c r="D38" s="79" t="s">
        <v>300</v>
      </c>
      <c r="E38" s="79" t="s">
        <v>301</v>
      </c>
      <c r="F38" s="111">
        <v>3.2879999999999998</v>
      </c>
      <c r="G38" s="111">
        <v>3.581</v>
      </c>
      <c r="H38" s="115">
        <v>3</v>
      </c>
      <c r="I38" s="114">
        <v>3</v>
      </c>
      <c r="J38" s="116">
        <v>2.8069999999999999</v>
      </c>
    </row>
    <row r="39" spans="4:10" ht="13.15">
      <c r="D39" s="79" t="s">
        <v>302</v>
      </c>
      <c r="E39" s="79" t="s">
        <v>303</v>
      </c>
      <c r="F39" s="111">
        <v>92.42</v>
      </c>
      <c r="G39" s="111">
        <v>101.117</v>
      </c>
      <c r="H39" s="115">
        <v>120</v>
      </c>
      <c r="I39" s="114">
        <v>115</v>
      </c>
      <c r="J39" s="116">
        <v>126.592</v>
      </c>
    </row>
    <row r="40" spans="4:10" ht="13.15">
      <c r="D40" s="79" t="s">
        <v>304</v>
      </c>
      <c r="E40" s="79" t="s">
        <v>305</v>
      </c>
      <c r="F40" s="111">
        <v>54.631</v>
      </c>
      <c r="G40" s="111">
        <v>88.747</v>
      </c>
      <c r="H40" s="115">
        <v>111</v>
      </c>
      <c r="I40" s="114">
        <v>30</v>
      </c>
      <c r="J40" s="116">
        <v>22.969000000000001</v>
      </c>
    </row>
    <row r="41" spans="4:10" ht="12.6" thickBot="1">
      <c r="D41" s="73" t="s">
        <v>306</v>
      </c>
      <c r="E41" s="73" t="s">
        <v>307</v>
      </c>
      <c r="F41" s="121">
        <v>8819.7029999999995</v>
      </c>
      <c r="G41" s="121">
        <v>9035</v>
      </c>
      <c r="H41" s="121">
        <v>8614</v>
      </c>
      <c r="I41" s="121">
        <v>8683</v>
      </c>
      <c r="J41" s="121">
        <v>8884.4609999999993</v>
      </c>
    </row>
    <row r="42" spans="4:10" ht="13.15">
      <c r="D42" s="79" t="s">
        <v>295</v>
      </c>
      <c r="E42" s="79" t="s">
        <v>296</v>
      </c>
      <c r="F42" s="111">
        <v>244.285</v>
      </c>
      <c r="G42" s="111">
        <v>271.18400000000003</v>
      </c>
      <c r="H42" s="115">
        <v>330</v>
      </c>
      <c r="I42" s="114">
        <v>396</v>
      </c>
      <c r="J42" s="116">
        <v>496.40499999999997</v>
      </c>
    </row>
    <row r="43" spans="4:10" ht="13.15">
      <c r="D43" s="79" t="s">
        <v>297</v>
      </c>
      <c r="E43" s="79" t="s">
        <v>92</v>
      </c>
      <c r="F43" s="111">
        <v>723.99599999999998</v>
      </c>
      <c r="G43" s="111">
        <v>750.14200000000005</v>
      </c>
      <c r="H43" s="115">
        <v>764</v>
      </c>
      <c r="I43" s="114">
        <v>784</v>
      </c>
      <c r="J43" s="116">
        <v>810.20600000000002</v>
      </c>
    </row>
    <row r="44" spans="4:10" ht="26.45">
      <c r="D44" s="79" t="s">
        <v>308</v>
      </c>
      <c r="E44" s="79" t="s">
        <v>309</v>
      </c>
      <c r="F44" s="111">
        <v>5744.4920000000002</v>
      </c>
      <c r="G44" s="111">
        <v>5549.9120000000003</v>
      </c>
      <c r="H44" s="113">
        <v>5871</v>
      </c>
      <c r="I44" s="111">
        <v>5448</v>
      </c>
      <c r="J44" s="116">
        <v>6363.43</v>
      </c>
    </row>
    <row r="45" spans="4:10" ht="13.15">
      <c r="D45" s="79" t="s">
        <v>298</v>
      </c>
      <c r="E45" s="79" t="s">
        <v>299</v>
      </c>
      <c r="F45" s="111">
        <v>110.01300000000001</v>
      </c>
      <c r="G45" s="111">
        <v>119.729</v>
      </c>
      <c r="H45" s="115">
        <v>28</v>
      </c>
      <c r="I45" s="114">
        <v>27</v>
      </c>
      <c r="J45" s="116">
        <v>26.385999999999999</v>
      </c>
    </row>
    <row r="46" spans="4:10" ht="13.15">
      <c r="D46" s="79" t="s">
        <v>171</v>
      </c>
      <c r="E46" s="79" t="s">
        <v>172</v>
      </c>
      <c r="F46" s="111">
        <v>343.66800000000001</v>
      </c>
      <c r="G46" s="111">
        <v>360.21800000000002</v>
      </c>
      <c r="H46" s="115">
        <v>340</v>
      </c>
      <c r="I46" s="114">
        <v>418</v>
      </c>
      <c r="J46" s="116">
        <v>426.65600000000001</v>
      </c>
    </row>
    <row r="47" spans="4:10" ht="13.15">
      <c r="D47" s="79" t="s">
        <v>310</v>
      </c>
      <c r="E47" s="79" t="s">
        <v>311</v>
      </c>
      <c r="F47" s="111">
        <v>8.2330000000000005</v>
      </c>
      <c r="G47" s="111">
        <v>70.850999999999999</v>
      </c>
      <c r="H47" s="115">
        <v>51</v>
      </c>
      <c r="I47" s="114">
        <v>34</v>
      </c>
      <c r="J47" s="116">
        <v>30.600999999999999</v>
      </c>
    </row>
    <row r="48" spans="4:10" ht="13.15">
      <c r="D48" s="79" t="s">
        <v>300</v>
      </c>
      <c r="E48" s="79" t="s">
        <v>301</v>
      </c>
      <c r="F48" s="111">
        <v>87.474000000000004</v>
      </c>
      <c r="G48" s="111">
        <v>98.766000000000005</v>
      </c>
      <c r="H48" s="115">
        <v>114</v>
      </c>
      <c r="I48" s="114">
        <v>126</v>
      </c>
      <c r="J48" s="116">
        <v>89.802999999999997</v>
      </c>
    </row>
    <row r="49" spans="4:10" ht="13.15">
      <c r="D49" s="79" t="s">
        <v>173</v>
      </c>
      <c r="E49" s="79" t="s">
        <v>174</v>
      </c>
      <c r="F49" s="111">
        <v>26.565999999999999</v>
      </c>
      <c r="G49" s="111">
        <v>34.076999999999998</v>
      </c>
      <c r="H49" s="115">
        <v>28</v>
      </c>
      <c r="I49" s="114">
        <v>43</v>
      </c>
      <c r="J49" s="116">
        <v>30.29</v>
      </c>
    </row>
    <row r="50" spans="4:10" ht="26.45">
      <c r="D50" s="79" t="s">
        <v>312</v>
      </c>
      <c r="E50" s="79" t="s">
        <v>313</v>
      </c>
      <c r="F50" s="111">
        <v>39.158000000000001</v>
      </c>
      <c r="G50" s="111">
        <v>31.768000000000001</v>
      </c>
      <c r="H50" s="115">
        <v>39</v>
      </c>
      <c r="I50" s="114">
        <v>40</v>
      </c>
      <c r="J50" s="116">
        <v>34.884999999999998</v>
      </c>
    </row>
    <row r="51" spans="4:10" ht="13.15">
      <c r="D51" s="79" t="s">
        <v>177</v>
      </c>
      <c r="E51" s="79" t="s">
        <v>178</v>
      </c>
      <c r="F51" s="111">
        <v>2.629</v>
      </c>
      <c r="G51" s="111">
        <v>2.8069999999999999</v>
      </c>
      <c r="H51" s="115">
        <v>1</v>
      </c>
      <c r="I51" s="114">
        <v>1</v>
      </c>
      <c r="J51" s="116">
        <v>1.7649999999999999</v>
      </c>
    </row>
    <row r="52" spans="4:10" ht="12.6" thickBot="1">
      <c r="D52" s="73" t="s">
        <v>314</v>
      </c>
      <c r="E52" s="73" t="s">
        <v>315</v>
      </c>
      <c r="F52" s="121">
        <v>7330.5140000000001</v>
      </c>
      <c r="G52" s="121">
        <v>7289.4539999999997</v>
      </c>
      <c r="H52" s="121">
        <v>7566</v>
      </c>
      <c r="I52" s="121">
        <v>7317</v>
      </c>
      <c r="J52" s="121">
        <v>8310.4269999999997</v>
      </c>
    </row>
    <row r="53" spans="4:10" ht="12.6" thickBot="1">
      <c r="D53" s="128" t="s">
        <v>316</v>
      </c>
      <c r="E53" s="128" t="s">
        <v>317</v>
      </c>
      <c r="F53" s="129">
        <v>16150.217000000001</v>
      </c>
      <c r="G53" s="129">
        <v>16324.454</v>
      </c>
      <c r="H53" s="129">
        <v>16180</v>
      </c>
      <c r="I53" s="129">
        <v>16000</v>
      </c>
      <c r="J53" s="129">
        <v>17193.887999999999</v>
      </c>
    </row>
    <row r="54" spans="4:10" ht="13.15">
      <c r="D54" s="76"/>
      <c r="E54" s="76"/>
      <c r="F54" s="111"/>
      <c r="G54" s="111"/>
      <c r="H54" s="115"/>
      <c r="I54" s="114"/>
      <c r="J54" s="114"/>
    </row>
    <row r="55" spans="4:10" ht="12.6" thickBot="1">
      <c r="D55" s="73" t="s">
        <v>318</v>
      </c>
      <c r="E55" s="73" t="s">
        <v>319</v>
      </c>
      <c r="F55" s="121">
        <v>823</v>
      </c>
      <c r="G55" s="121">
        <v>1131</v>
      </c>
      <c r="H55" s="121">
        <v>1389</v>
      </c>
      <c r="I55" s="121">
        <v>1321</v>
      </c>
      <c r="J55" s="121">
        <v>1540.5740000000001</v>
      </c>
    </row>
    <row r="56" spans="4:10" ht="13.9" thickBot="1">
      <c r="D56" s="93"/>
      <c r="E56" s="93"/>
      <c r="F56" s="126"/>
      <c r="G56" s="126"/>
      <c r="H56" s="127"/>
      <c r="I56" s="125"/>
      <c r="J56" s="125"/>
    </row>
    <row r="57" spans="4:10" ht="13.15">
      <c r="D57" s="79" t="s">
        <v>320</v>
      </c>
      <c r="E57" s="79" t="s">
        <v>321</v>
      </c>
      <c r="F57" s="116">
        <v>119.79</v>
      </c>
      <c r="G57" s="116">
        <v>119.79</v>
      </c>
      <c r="H57" s="115">
        <v>120</v>
      </c>
      <c r="I57" s="114">
        <v>120</v>
      </c>
      <c r="J57" s="116">
        <v>119.79</v>
      </c>
    </row>
    <row r="58" spans="4:10" ht="13.15">
      <c r="D58" s="79" t="s">
        <v>322</v>
      </c>
      <c r="E58" s="79" t="s">
        <v>323</v>
      </c>
      <c r="F58" s="116">
        <v>8108.3540000000003</v>
      </c>
      <c r="G58" s="111">
        <v>8101.0460000000003</v>
      </c>
      <c r="H58" s="113">
        <v>8383</v>
      </c>
      <c r="I58" s="111">
        <v>8383</v>
      </c>
      <c r="J58" s="116">
        <v>8382.9680000000008</v>
      </c>
    </row>
    <row r="59" spans="4:10" ht="13.15" outlineLevel="1">
      <c r="D59" s="79" t="s">
        <v>324</v>
      </c>
      <c r="E59" s="79" t="s">
        <v>325</v>
      </c>
      <c r="F59" s="116">
        <v>275</v>
      </c>
      <c r="G59" s="116">
        <v>281.92</v>
      </c>
      <c r="H59" s="115">
        <v>0</v>
      </c>
      <c r="I59" s="114">
        <v>0</v>
      </c>
      <c r="J59" s="116">
        <v>0</v>
      </c>
    </row>
    <row r="60" spans="4:10" ht="13.15">
      <c r="D60" s="79" t="s">
        <v>326</v>
      </c>
      <c r="E60" s="79" t="s">
        <v>327</v>
      </c>
      <c r="F60" s="116">
        <v>-189.74199999999999</v>
      </c>
      <c r="G60" s="116">
        <v>-201.15100000000001</v>
      </c>
      <c r="H60" s="115">
        <v>-71</v>
      </c>
      <c r="I60" s="114">
        <v>-78</v>
      </c>
      <c r="J60" s="116">
        <v>-83.378</v>
      </c>
    </row>
    <row r="61" spans="4:10" ht="13.15">
      <c r="D61" s="79" t="s">
        <v>328</v>
      </c>
      <c r="E61" s="79" t="s">
        <v>329</v>
      </c>
      <c r="F61" s="120">
        <v>0</v>
      </c>
      <c r="G61" s="118">
        <v>0</v>
      </c>
      <c r="H61" s="119">
        <v>35</v>
      </c>
      <c r="I61" s="118">
        <v>81</v>
      </c>
      <c r="J61" s="120">
        <v>136.27600000000001</v>
      </c>
    </row>
    <row r="62" spans="4:10" ht="16.350000000000001" customHeight="1">
      <c r="D62" s="79" t="s">
        <v>330</v>
      </c>
      <c r="E62" s="79" t="s">
        <v>331</v>
      </c>
      <c r="F62" s="116">
        <v>-7386.701</v>
      </c>
      <c r="G62" s="118">
        <v>-7058</v>
      </c>
      <c r="H62" s="113">
        <v>-6950</v>
      </c>
      <c r="I62" s="111">
        <v>-7064</v>
      </c>
      <c r="J62" s="116">
        <v>-6881.4560000000001</v>
      </c>
    </row>
    <row r="63" spans="4:10" ht="13.15">
      <c r="D63" s="79" t="s">
        <v>332</v>
      </c>
      <c r="E63" s="79" t="s">
        <v>333</v>
      </c>
      <c r="F63" s="116">
        <v>-30.596</v>
      </c>
      <c r="G63" s="116">
        <v>-31.376000000000001</v>
      </c>
      <c r="H63" s="115">
        <v>-31</v>
      </c>
      <c r="I63" s="114">
        <v>-28</v>
      </c>
      <c r="J63" s="116">
        <v>-31.521999999999998</v>
      </c>
    </row>
    <row r="64" spans="4:10" ht="13.15">
      <c r="D64" s="79" t="s">
        <v>334</v>
      </c>
      <c r="E64" s="79" t="s">
        <v>335</v>
      </c>
      <c r="F64" s="116">
        <v>-73.254999999999995</v>
      </c>
      <c r="G64" s="116">
        <v>-81.402000000000001</v>
      </c>
      <c r="H64" s="115">
        <v>-97</v>
      </c>
      <c r="I64" s="114">
        <v>-93</v>
      </c>
      <c r="J64" s="116">
        <v>-102.482</v>
      </c>
    </row>
    <row r="65" spans="4:10" ht="18" customHeight="1" thickBot="1">
      <c r="D65" s="73" t="s">
        <v>336</v>
      </c>
      <c r="E65" s="73" t="s">
        <v>337</v>
      </c>
      <c r="F65" s="121">
        <v>822.85</v>
      </c>
      <c r="G65" s="121">
        <v>1130.8270000000014</v>
      </c>
      <c r="H65" s="121">
        <v>1389</v>
      </c>
      <c r="I65" s="121">
        <v>1321</v>
      </c>
      <c r="J65" s="121">
        <v>1540.5740000000001</v>
      </c>
    </row>
    <row r="66" spans="4:10" ht="13.15">
      <c r="D66" s="130"/>
      <c r="E66" s="130"/>
      <c r="F66" s="114"/>
      <c r="G66" s="114"/>
      <c r="H66" s="115"/>
      <c r="I66" s="114"/>
      <c r="J66" s="114"/>
    </row>
    <row r="67" spans="4:10" ht="12.6" thickBot="1">
      <c r="D67" s="73" t="s">
        <v>338</v>
      </c>
      <c r="E67" s="73" t="s">
        <v>339</v>
      </c>
      <c r="F67" s="121">
        <v>823</v>
      </c>
      <c r="G67" s="121">
        <v>1131</v>
      </c>
      <c r="H67" s="121">
        <v>1389</v>
      </c>
      <c r="I67" s="121">
        <v>1321</v>
      </c>
      <c r="J67" s="121">
        <v>1540.5740000000001</v>
      </c>
    </row>
    <row r="68" spans="4:10" ht="13.15">
      <c r="D68" s="8"/>
      <c r="E68" s="8"/>
    </row>
    <row r="69" spans="4:10" ht="13.15">
      <c r="D69" s="8"/>
      <c r="E69" s="8"/>
    </row>
  </sheetData>
  <hyperlinks>
    <hyperlink ref="I9" r:id="rId1" display="https://zabkagroup.azureedge.net/wp-content/uploads/2025/05/Wybrane-skonsolidowane-dane-finansowe-za-okres_1-kwartalu-2025.pdf?time=1751951891" xr:uid="{294F8A3E-ACEE-4C33-A6E6-8338DC06DFA5}"/>
  </hyperlinks>
  <pageMargins left="0.7" right="0.7" top="0.75" bottom="0.75" header="0.3" footer="0.3"/>
  <pageSetup paperSize="9" scale="46" orientation="portrait"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Malinowski Michał</dc:creator>
  <cp:keywords/>
  <dc:description/>
  <cp:lastModifiedBy>Rębiałkowska Małgorzata</cp:lastModifiedBy>
  <cp:revision/>
  <dcterms:created xsi:type="dcterms:W3CDTF">2025-05-06T09:24:58Z</dcterms:created>
  <dcterms:modified xsi:type="dcterms:W3CDTF">2025-08-06T09:05:29Z</dcterms:modified>
  <cp:category/>
  <cp:contentStatus/>
</cp:coreProperties>
</file>